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co\Desktop\"/>
    </mc:Choice>
  </mc:AlternateContent>
  <bookViews>
    <workbookView xWindow="0" yWindow="0" windowWidth="20490" windowHeight="7530"/>
  </bookViews>
  <sheets>
    <sheet name="T1 PDI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'T1 PDI'!$B$2:$C$431</definedName>
    <definedName name="Excel_BuiltIn_Print_Titles_4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431" i="1" l="1"/>
  <c r="Y431" i="1"/>
  <c r="W430" i="1"/>
  <c r="X430" i="1"/>
  <c r="W363" i="1" s="1"/>
  <c r="C429" i="1"/>
  <c r="Z426" i="1"/>
  <c r="X426" i="1"/>
  <c r="V426" i="1"/>
  <c r="U426" i="1"/>
  <c r="AB425" i="1"/>
  <c r="AA425" i="1"/>
  <c r="K425" i="1"/>
  <c r="B425" i="1"/>
  <c r="AB424" i="1"/>
  <c r="AA424" i="1"/>
  <c r="R426" i="1"/>
  <c r="Q424" i="1"/>
  <c r="M424" i="1" s="1"/>
  <c r="K424" i="1"/>
  <c r="L424" i="1" s="1"/>
  <c r="B424" i="1"/>
  <c r="X423" i="1"/>
  <c r="V423" i="1"/>
  <c r="U423" i="1"/>
  <c r="Q422" i="1"/>
  <c r="M422" i="1" s="1"/>
  <c r="N422" i="1" s="1"/>
  <c r="K422" i="1"/>
  <c r="B422" i="1"/>
  <c r="Q421" i="1"/>
  <c r="S421" i="1" s="1"/>
  <c r="K421" i="1"/>
  <c r="L421" i="1" s="1"/>
  <c r="B421" i="1"/>
  <c r="Q420" i="1"/>
  <c r="S420" i="1" s="1"/>
  <c r="K420" i="1"/>
  <c r="B420" i="1"/>
  <c r="Q419" i="1"/>
  <c r="N419" i="1"/>
  <c r="K419" i="1"/>
  <c r="O419" i="1" s="1"/>
  <c r="P419" i="1" s="1"/>
  <c r="B419" i="1"/>
  <c r="Q418" i="1"/>
  <c r="N418" i="1"/>
  <c r="K418" i="1"/>
  <c r="O418" i="1" s="1"/>
  <c r="P418" i="1" s="1"/>
  <c r="B418" i="1"/>
  <c r="Q417" i="1"/>
  <c r="S417" i="1" s="1"/>
  <c r="N417" i="1"/>
  <c r="K417" i="1"/>
  <c r="O417" i="1" s="1"/>
  <c r="P417" i="1" s="1"/>
  <c r="B417" i="1"/>
  <c r="Q416" i="1"/>
  <c r="S416" i="1" s="1"/>
  <c r="M416" i="1"/>
  <c r="N416" i="1" s="1"/>
  <c r="K416" i="1"/>
  <c r="L416" i="1" s="1"/>
  <c r="B416" i="1"/>
  <c r="Q415" i="1"/>
  <c r="N415" i="1"/>
  <c r="K415" i="1"/>
  <c r="L415" i="1" s="1"/>
  <c r="B415" i="1"/>
  <c r="Q414" i="1"/>
  <c r="S414" i="1" s="1"/>
  <c r="N414" i="1"/>
  <c r="K414" i="1"/>
  <c r="L414" i="1" s="1"/>
  <c r="B414" i="1"/>
  <c r="AB413" i="1"/>
  <c r="AA413" i="1"/>
  <c r="Q413" i="1"/>
  <c r="S413" i="1" s="1"/>
  <c r="N413" i="1"/>
  <c r="K413" i="1"/>
  <c r="B413" i="1"/>
  <c r="AB412" i="1"/>
  <c r="AA412" i="1"/>
  <c r="Q412" i="1"/>
  <c r="M412" i="1" s="1"/>
  <c r="N412" i="1" s="1"/>
  <c r="K412" i="1"/>
  <c r="L412" i="1" s="1"/>
  <c r="B412" i="1"/>
  <c r="AB411" i="1"/>
  <c r="AA411" i="1"/>
  <c r="Q411" i="1"/>
  <c r="M411" i="1" s="1"/>
  <c r="N411" i="1" s="1"/>
  <c r="K411" i="1"/>
  <c r="B411" i="1"/>
  <c r="AB410" i="1"/>
  <c r="AA410" i="1"/>
  <c r="Q410" i="1"/>
  <c r="S410" i="1" s="1"/>
  <c r="N410" i="1"/>
  <c r="K410" i="1"/>
  <c r="L410" i="1" s="1"/>
  <c r="B410" i="1"/>
  <c r="AB409" i="1"/>
  <c r="AA409" i="1"/>
  <c r="Q409" i="1"/>
  <c r="S409" i="1" s="1"/>
  <c r="N409" i="1"/>
  <c r="K409" i="1"/>
  <c r="B409" i="1"/>
  <c r="AB408" i="1"/>
  <c r="AA408" i="1"/>
  <c r="Q408" i="1"/>
  <c r="N408" i="1"/>
  <c r="K408" i="1"/>
  <c r="O408" i="1" s="1"/>
  <c r="P408" i="1" s="1"/>
  <c r="B408" i="1"/>
  <c r="AB407" i="1"/>
  <c r="AA407" i="1"/>
  <c r="K407" i="1"/>
  <c r="B407" i="1"/>
  <c r="X406" i="1"/>
  <c r="V406" i="1"/>
  <c r="U406" i="1"/>
  <c r="Q405" i="1"/>
  <c r="M405" i="1" s="1"/>
  <c r="N405" i="1" s="1"/>
  <c r="K405" i="1"/>
  <c r="B405" i="1"/>
  <c r="Q404" i="1"/>
  <c r="M404" i="1" s="1"/>
  <c r="N404" i="1" s="1"/>
  <c r="K404" i="1"/>
  <c r="B404" i="1"/>
  <c r="Q403" i="1"/>
  <c r="M403" i="1" s="1"/>
  <c r="N403" i="1" s="1"/>
  <c r="K403" i="1"/>
  <c r="B403" i="1"/>
  <c r="AB402" i="1"/>
  <c r="AA402" i="1"/>
  <c r="Q402" i="1"/>
  <c r="S402" i="1" s="1"/>
  <c r="M402" i="1"/>
  <c r="N402" i="1" s="1"/>
  <c r="K402" i="1"/>
  <c r="B402" i="1"/>
  <c r="AB401" i="1"/>
  <c r="AA401" i="1"/>
  <c r="Q401" i="1"/>
  <c r="S401" i="1" s="1"/>
  <c r="K401" i="1"/>
  <c r="L401" i="1" s="1"/>
  <c r="B401" i="1"/>
  <c r="AB400" i="1"/>
  <c r="AA400" i="1"/>
  <c r="Q400" i="1"/>
  <c r="S400" i="1" s="1"/>
  <c r="K400" i="1"/>
  <c r="B400" i="1"/>
  <c r="AB399" i="1"/>
  <c r="AA399" i="1"/>
  <c r="Q399" i="1"/>
  <c r="S399" i="1" s="1"/>
  <c r="M399" i="1"/>
  <c r="N399" i="1" s="1"/>
  <c r="K399" i="1"/>
  <c r="L399" i="1" s="1"/>
  <c r="B399" i="1"/>
  <c r="AB398" i="1"/>
  <c r="AA398" i="1"/>
  <c r="Q398" i="1"/>
  <c r="S398" i="1" s="1"/>
  <c r="K398" i="1"/>
  <c r="B398" i="1"/>
  <c r="X397" i="1"/>
  <c r="V397" i="1"/>
  <c r="U397" i="1"/>
  <c r="Q396" i="1"/>
  <c r="S396" i="1" s="1"/>
  <c r="K396" i="1"/>
  <c r="B396" i="1"/>
  <c r="Q395" i="1"/>
  <c r="M395" i="1" s="1"/>
  <c r="N395" i="1" s="1"/>
  <c r="K395" i="1"/>
  <c r="L395" i="1" s="1"/>
  <c r="B395" i="1"/>
  <c r="Q394" i="1"/>
  <c r="B394" i="1"/>
  <c r="Q393" i="1"/>
  <c r="S393" i="1" s="1"/>
  <c r="K393" i="1"/>
  <c r="L393" i="1" s="1"/>
  <c r="B393" i="1"/>
  <c r="Q392" i="1"/>
  <c r="S392" i="1" s="1"/>
  <c r="K392" i="1"/>
  <c r="L392" i="1" s="1"/>
  <c r="B392" i="1"/>
  <c r="Q391" i="1"/>
  <c r="K391" i="1"/>
  <c r="B391" i="1"/>
  <c r="Q390" i="1"/>
  <c r="S390" i="1" s="1"/>
  <c r="K390" i="1"/>
  <c r="B390" i="1"/>
  <c r="Q389" i="1"/>
  <c r="S389" i="1" s="1"/>
  <c r="K389" i="1"/>
  <c r="B389" i="1"/>
  <c r="Q388" i="1"/>
  <c r="M388" i="1" s="1"/>
  <c r="N388" i="1" s="1"/>
  <c r="K388" i="1"/>
  <c r="L388" i="1" s="1"/>
  <c r="B388" i="1"/>
  <c r="Q387" i="1"/>
  <c r="K387" i="1"/>
  <c r="B387" i="1"/>
  <c r="Q386" i="1"/>
  <c r="S386" i="1" s="1"/>
  <c r="K386" i="1"/>
  <c r="B386" i="1"/>
  <c r="Q385" i="1"/>
  <c r="K385" i="1"/>
  <c r="B385" i="1"/>
  <c r="Q384" i="1"/>
  <c r="S384" i="1" s="1"/>
  <c r="K384" i="1"/>
  <c r="L384" i="1" s="1"/>
  <c r="B384" i="1"/>
  <c r="Q383" i="1"/>
  <c r="K383" i="1"/>
  <c r="B383" i="1"/>
  <c r="Q382" i="1"/>
  <c r="S382" i="1" s="1"/>
  <c r="K382" i="1"/>
  <c r="B382" i="1"/>
  <c r="Q381" i="1"/>
  <c r="K381" i="1"/>
  <c r="B381" i="1"/>
  <c r="Q380" i="1"/>
  <c r="M380" i="1" s="1"/>
  <c r="N380" i="1" s="1"/>
  <c r="K380" i="1"/>
  <c r="L380" i="1" s="1"/>
  <c r="B380" i="1"/>
  <c r="Q379" i="1"/>
  <c r="M379" i="1" s="1"/>
  <c r="N379" i="1" s="1"/>
  <c r="K379" i="1"/>
  <c r="B379" i="1"/>
  <c r="Q378" i="1"/>
  <c r="S378" i="1" s="1"/>
  <c r="K378" i="1"/>
  <c r="B378" i="1"/>
  <c r="Q377" i="1"/>
  <c r="K377" i="1"/>
  <c r="B377" i="1"/>
  <c r="Q376" i="1"/>
  <c r="S376" i="1" s="1"/>
  <c r="K376" i="1"/>
  <c r="L376" i="1" s="1"/>
  <c r="B376" i="1"/>
  <c r="Q375" i="1"/>
  <c r="K375" i="1"/>
  <c r="B375" i="1"/>
  <c r="Q374" i="1"/>
  <c r="S374" i="1" s="1"/>
  <c r="K374" i="1"/>
  <c r="B374" i="1"/>
  <c r="Q373" i="1"/>
  <c r="S373" i="1" s="1"/>
  <c r="K373" i="1"/>
  <c r="B373" i="1"/>
  <c r="Q372" i="1"/>
  <c r="S372" i="1" s="1"/>
  <c r="K372" i="1"/>
  <c r="L372" i="1" s="1"/>
  <c r="B372" i="1"/>
  <c r="Q371" i="1"/>
  <c r="K371" i="1"/>
  <c r="B371" i="1"/>
  <c r="Q370" i="1"/>
  <c r="S370" i="1" s="1"/>
  <c r="K370" i="1"/>
  <c r="B370" i="1"/>
  <c r="Q369" i="1"/>
  <c r="K369" i="1"/>
  <c r="L369" i="1" s="1"/>
  <c r="B369" i="1"/>
  <c r="AB368" i="1"/>
  <c r="AA368" i="1"/>
  <c r="Q368" i="1"/>
  <c r="B368" i="1"/>
  <c r="AB367" i="1"/>
  <c r="AA367" i="1"/>
  <c r="Q367" i="1"/>
  <c r="B367" i="1"/>
  <c r="AB366" i="1"/>
  <c r="AA366" i="1"/>
  <c r="Q366" i="1"/>
  <c r="K366" i="1"/>
  <c r="B366" i="1"/>
  <c r="AB365" i="1"/>
  <c r="AA365" i="1"/>
  <c r="Q365" i="1"/>
  <c r="K365" i="1"/>
  <c r="L365" i="1" s="1"/>
  <c r="B365" i="1"/>
  <c r="AB364" i="1"/>
  <c r="AA364" i="1"/>
  <c r="Q364" i="1"/>
  <c r="B364" i="1"/>
  <c r="AB363" i="1"/>
  <c r="AA363" i="1"/>
  <c r="Q363" i="1"/>
  <c r="B363" i="1"/>
  <c r="AB362" i="1"/>
  <c r="AA362" i="1"/>
  <c r="Q362" i="1"/>
  <c r="K362" i="1"/>
  <c r="B362" i="1"/>
  <c r="AB361" i="1"/>
  <c r="AA361" i="1"/>
  <c r="Q361" i="1"/>
  <c r="K361" i="1"/>
  <c r="L361" i="1" s="1"/>
  <c r="B361" i="1"/>
  <c r="AB360" i="1"/>
  <c r="AA360" i="1"/>
  <c r="Q360" i="1"/>
  <c r="B360" i="1"/>
  <c r="AB359" i="1"/>
  <c r="AA359" i="1"/>
  <c r="Q359" i="1"/>
  <c r="B359" i="1"/>
  <c r="AB358" i="1"/>
  <c r="AA358" i="1"/>
  <c r="Q358" i="1"/>
  <c r="K358" i="1"/>
  <c r="B358" i="1"/>
  <c r="AB357" i="1"/>
  <c r="AA357" i="1"/>
  <c r="Q357" i="1"/>
  <c r="K357" i="1"/>
  <c r="L357" i="1" s="1"/>
  <c r="B357" i="1"/>
  <c r="X356" i="1"/>
  <c r="V356" i="1"/>
  <c r="U356" i="1"/>
  <c r="Q355" i="1"/>
  <c r="S355" i="1" s="1"/>
  <c r="K355" i="1"/>
  <c r="L355" i="1" s="1"/>
  <c r="B355" i="1"/>
  <c r="Q354" i="1"/>
  <c r="K354" i="1"/>
  <c r="B354" i="1"/>
  <c r="Q353" i="1"/>
  <c r="S353" i="1" s="1"/>
  <c r="K353" i="1"/>
  <c r="B353" i="1"/>
  <c r="Q352" i="1"/>
  <c r="K352" i="1"/>
  <c r="B352" i="1"/>
  <c r="Q351" i="1"/>
  <c r="M351" i="1" s="1"/>
  <c r="N351" i="1" s="1"/>
  <c r="K351" i="1"/>
  <c r="L351" i="1" s="1"/>
  <c r="B351" i="1"/>
  <c r="Q350" i="1"/>
  <c r="K350" i="1"/>
  <c r="B350" i="1"/>
  <c r="Q349" i="1"/>
  <c r="S349" i="1" s="1"/>
  <c r="K349" i="1"/>
  <c r="B349" i="1"/>
  <c r="AB348" i="1"/>
  <c r="AA348" i="1"/>
  <c r="Q348" i="1"/>
  <c r="M348" i="1" s="1"/>
  <c r="N348" i="1" s="1"/>
  <c r="K348" i="1"/>
  <c r="L348" i="1" s="1"/>
  <c r="B348" i="1"/>
  <c r="AB347" i="1"/>
  <c r="AA347" i="1"/>
  <c r="Q347" i="1"/>
  <c r="S347" i="1" s="1"/>
  <c r="K347" i="1"/>
  <c r="B347" i="1"/>
  <c r="AB346" i="1"/>
  <c r="AA346" i="1"/>
  <c r="Q346" i="1"/>
  <c r="S346" i="1" s="1"/>
  <c r="K346" i="1"/>
  <c r="L346" i="1" s="1"/>
  <c r="B346" i="1"/>
  <c r="AB345" i="1"/>
  <c r="AA345" i="1"/>
  <c r="Q345" i="1"/>
  <c r="S345" i="1" s="1"/>
  <c r="K345" i="1"/>
  <c r="B345" i="1"/>
  <c r="AB344" i="1"/>
  <c r="AA344" i="1"/>
  <c r="Q344" i="1"/>
  <c r="M344" i="1" s="1"/>
  <c r="N344" i="1" s="1"/>
  <c r="K344" i="1"/>
  <c r="B344" i="1"/>
  <c r="X342" i="1"/>
  <c r="V342" i="1"/>
  <c r="U342" i="1"/>
  <c r="S341" i="1"/>
  <c r="N341" i="1"/>
  <c r="K341" i="1"/>
  <c r="B341" i="1"/>
  <c r="S340" i="1"/>
  <c r="M340" i="1"/>
  <c r="N340" i="1" s="1"/>
  <c r="L340" i="1"/>
  <c r="B340" i="1"/>
  <c r="S339" i="1"/>
  <c r="M339" i="1"/>
  <c r="N339" i="1" s="1"/>
  <c r="L339" i="1"/>
  <c r="B339" i="1"/>
  <c r="S338" i="1"/>
  <c r="M338" i="1"/>
  <c r="N338" i="1" s="1"/>
  <c r="L338" i="1"/>
  <c r="B338" i="1"/>
  <c r="S337" i="1"/>
  <c r="M337" i="1"/>
  <c r="N337" i="1" s="1"/>
  <c r="L337" i="1"/>
  <c r="B337" i="1"/>
  <c r="S336" i="1"/>
  <c r="M336" i="1"/>
  <c r="N336" i="1" s="1"/>
  <c r="K336" i="1"/>
  <c r="L336" i="1" s="1"/>
  <c r="B336" i="1"/>
  <c r="S335" i="1"/>
  <c r="O335" i="1"/>
  <c r="P335" i="1" s="1"/>
  <c r="N335" i="1"/>
  <c r="L335" i="1"/>
  <c r="B335" i="1"/>
  <c r="S334" i="1"/>
  <c r="O334" i="1"/>
  <c r="P334" i="1" s="1"/>
  <c r="N334" i="1"/>
  <c r="L334" i="1"/>
  <c r="B334" i="1"/>
  <c r="S333" i="1"/>
  <c r="O333" i="1"/>
  <c r="P333" i="1" s="1"/>
  <c r="N333" i="1"/>
  <c r="L333" i="1"/>
  <c r="B333" i="1"/>
  <c r="S332" i="1"/>
  <c r="O332" i="1"/>
  <c r="P332" i="1" s="1"/>
  <c r="N332" i="1"/>
  <c r="L332" i="1"/>
  <c r="B332" i="1"/>
  <c r="S331" i="1"/>
  <c r="N331" i="1"/>
  <c r="K331" i="1"/>
  <c r="B331" i="1"/>
  <c r="S330" i="1"/>
  <c r="M330" i="1"/>
  <c r="O330" i="1" s="1"/>
  <c r="P330" i="1" s="1"/>
  <c r="L330" i="1"/>
  <c r="B330" i="1"/>
  <c r="S329" i="1"/>
  <c r="M329" i="1"/>
  <c r="O329" i="1" s="1"/>
  <c r="P329" i="1" s="1"/>
  <c r="L329" i="1"/>
  <c r="B329" i="1"/>
  <c r="S328" i="1"/>
  <c r="M328" i="1"/>
  <c r="O328" i="1" s="1"/>
  <c r="P328" i="1" s="1"/>
  <c r="L328" i="1"/>
  <c r="B328" i="1"/>
  <c r="S327" i="1"/>
  <c r="M327" i="1"/>
  <c r="O327" i="1" s="1"/>
  <c r="P327" i="1" s="1"/>
  <c r="L327" i="1"/>
  <c r="B327" i="1"/>
  <c r="S326" i="1"/>
  <c r="M326" i="1"/>
  <c r="N326" i="1" s="1"/>
  <c r="K326" i="1"/>
  <c r="B326" i="1"/>
  <c r="AB325" i="1"/>
  <c r="AA325" i="1"/>
  <c r="Q325" i="1"/>
  <c r="O325" i="1"/>
  <c r="P325" i="1" s="1"/>
  <c r="N325" i="1"/>
  <c r="L325" i="1"/>
  <c r="B325" i="1"/>
  <c r="AB324" i="1"/>
  <c r="AA324" i="1"/>
  <c r="Q324" i="1"/>
  <c r="S324" i="1" s="1"/>
  <c r="O324" i="1"/>
  <c r="P324" i="1" s="1"/>
  <c r="N324" i="1"/>
  <c r="L324" i="1"/>
  <c r="B324" i="1"/>
  <c r="AB323" i="1"/>
  <c r="AA323" i="1"/>
  <c r="Q323" i="1"/>
  <c r="O323" i="1"/>
  <c r="P323" i="1" s="1"/>
  <c r="N323" i="1"/>
  <c r="L323" i="1"/>
  <c r="B323" i="1"/>
  <c r="AB322" i="1"/>
  <c r="AA322" i="1"/>
  <c r="Q322" i="1"/>
  <c r="M322" i="1" s="1"/>
  <c r="L322" i="1"/>
  <c r="B322" i="1"/>
  <c r="X321" i="1"/>
  <c r="V321" i="1"/>
  <c r="U321" i="1"/>
  <c r="S320" i="1"/>
  <c r="M320" i="1"/>
  <c r="N320" i="1" s="1"/>
  <c r="K320" i="1"/>
  <c r="B320" i="1"/>
  <c r="S319" i="1"/>
  <c r="O319" i="1"/>
  <c r="P319" i="1" s="1"/>
  <c r="N319" i="1"/>
  <c r="L319" i="1"/>
  <c r="B319" i="1"/>
  <c r="S318" i="1"/>
  <c r="O318" i="1"/>
  <c r="P318" i="1" s="1"/>
  <c r="N318" i="1"/>
  <c r="L318" i="1"/>
  <c r="B318" i="1"/>
  <c r="S317" i="1"/>
  <c r="O317" i="1"/>
  <c r="P317" i="1" s="1"/>
  <c r="N317" i="1"/>
  <c r="L317" i="1"/>
  <c r="B317" i="1"/>
  <c r="S316" i="1"/>
  <c r="O316" i="1"/>
  <c r="P316" i="1" s="1"/>
  <c r="N316" i="1"/>
  <c r="L316" i="1"/>
  <c r="B316" i="1"/>
  <c r="S315" i="1"/>
  <c r="N315" i="1"/>
  <c r="K315" i="1"/>
  <c r="B315" i="1"/>
  <c r="S314" i="1"/>
  <c r="O314" i="1"/>
  <c r="P314" i="1" s="1"/>
  <c r="N314" i="1"/>
  <c r="L314" i="1"/>
  <c r="B314" i="1"/>
  <c r="S313" i="1"/>
  <c r="M313" i="1"/>
  <c r="N313" i="1" s="1"/>
  <c r="L313" i="1"/>
  <c r="B313" i="1"/>
  <c r="S312" i="1"/>
  <c r="O312" i="1"/>
  <c r="P312" i="1" s="1"/>
  <c r="N312" i="1"/>
  <c r="L312" i="1"/>
  <c r="B312" i="1"/>
  <c r="S311" i="1"/>
  <c r="M311" i="1"/>
  <c r="O311" i="1" s="1"/>
  <c r="P311" i="1" s="1"/>
  <c r="L311" i="1"/>
  <c r="B311" i="1"/>
  <c r="S310" i="1"/>
  <c r="M310" i="1"/>
  <c r="N310" i="1" s="1"/>
  <c r="K310" i="1"/>
  <c r="B310" i="1"/>
  <c r="S309" i="1"/>
  <c r="O309" i="1"/>
  <c r="P309" i="1" s="1"/>
  <c r="N309" i="1"/>
  <c r="L309" i="1"/>
  <c r="B309" i="1"/>
  <c r="AB308" i="1"/>
  <c r="AA308" i="1"/>
  <c r="Q308" i="1"/>
  <c r="S308" i="1" s="1"/>
  <c r="O308" i="1"/>
  <c r="P308" i="1" s="1"/>
  <c r="N308" i="1"/>
  <c r="L308" i="1"/>
  <c r="B308" i="1"/>
  <c r="AB307" i="1"/>
  <c r="AA307" i="1"/>
  <c r="Q307" i="1"/>
  <c r="S307" i="1" s="1"/>
  <c r="O307" i="1"/>
  <c r="P307" i="1" s="1"/>
  <c r="N307" i="1"/>
  <c r="L307" i="1"/>
  <c r="B307" i="1"/>
  <c r="AB306" i="1"/>
  <c r="AA306" i="1"/>
  <c r="L306" i="1"/>
  <c r="B306" i="1"/>
  <c r="X305" i="1"/>
  <c r="V305" i="1"/>
  <c r="U305" i="1"/>
  <c r="S304" i="1"/>
  <c r="M304" i="1"/>
  <c r="O304" i="1" s="1"/>
  <c r="P304" i="1" s="1"/>
  <c r="L304" i="1"/>
  <c r="B304" i="1"/>
  <c r="S303" i="1"/>
  <c r="M303" i="1"/>
  <c r="N303" i="1" s="1"/>
  <c r="K303" i="1"/>
  <c r="B303" i="1"/>
  <c r="S302" i="1"/>
  <c r="M302" i="1"/>
  <c r="N302" i="1" s="1"/>
  <c r="K302" i="1"/>
  <c r="B302" i="1"/>
  <c r="S301" i="1"/>
  <c r="M301" i="1"/>
  <c r="N301" i="1" s="1"/>
  <c r="K301" i="1"/>
  <c r="B301" i="1"/>
  <c r="S300" i="1"/>
  <c r="M300" i="1"/>
  <c r="N300" i="1" s="1"/>
  <c r="K300" i="1"/>
  <c r="B300" i="1"/>
  <c r="S299" i="1"/>
  <c r="M299" i="1"/>
  <c r="N299" i="1" s="1"/>
  <c r="L299" i="1"/>
  <c r="B299" i="1"/>
  <c r="S298" i="1"/>
  <c r="N298" i="1"/>
  <c r="M298" i="1"/>
  <c r="K298" i="1"/>
  <c r="B298" i="1"/>
  <c r="S297" i="1"/>
  <c r="M297" i="1"/>
  <c r="N297" i="1" s="1"/>
  <c r="K297" i="1"/>
  <c r="B297" i="1"/>
  <c r="AB296" i="1"/>
  <c r="AA296" i="1"/>
  <c r="Q296" i="1"/>
  <c r="K296" i="1"/>
  <c r="B296" i="1"/>
  <c r="AB295" i="1"/>
  <c r="AA295" i="1"/>
  <c r="Q295" i="1"/>
  <c r="S295" i="1" s="1"/>
  <c r="K295" i="1"/>
  <c r="B295" i="1"/>
  <c r="X294" i="1"/>
  <c r="V294" i="1"/>
  <c r="U294" i="1"/>
  <c r="S293" i="1"/>
  <c r="M293" i="1"/>
  <c r="N293" i="1" s="1"/>
  <c r="L293" i="1"/>
  <c r="B293" i="1"/>
  <c r="S292" i="1"/>
  <c r="N292" i="1"/>
  <c r="K292" i="1"/>
  <c r="B292" i="1"/>
  <c r="S291" i="1"/>
  <c r="N291" i="1"/>
  <c r="K291" i="1"/>
  <c r="L291" i="1" s="1"/>
  <c r="B291" i="1"/>
  <c r="S290" i="1"/>
  <c r="N290" i="1"/>
  <c r="K290" i="1"/>
  <c r="B290" i="1"/>
  <c r="S289" i="1"/>
  <c r="K289" i="1"/>
  <c r="L289" i="1" s="1"/>
  <c r="B289" i="1"/>
  <c r="S288" i="1"/>
  <c r="L288" i="1"/>
  <c r="B288" i="1"/>
  <c r="S287" i="1"/>
  <c r="M287" i="1"/>
  <c r="N287" i="1" s="1"/>
  <c r="B287" i="1"/>
  <c r="S286" i="1"/>
  <c r="M286" i="1"/>
  <c r="N286" i="1" s="1"/>
  <c r="K286" i="1"/>
  <c r="B286" i="1"/>
  <c r="S285" i="1"/>
  <c r="M285" i="1"/>
  <c r="N285" i="1" s="1"/>
  <c r="B285" i="1"/>
  <c r="S284" i="1"/>
  <c r="K284" i="1"/>
  <c r="L284" i="1" s="1"/>
  <c r="B284" i="1"/>
  <c r="S283" i="1"/>
  <c r="L283" i="1"/>
  <c r="B283" i="1"/>
  <c r="S282" i="1"/>
  <c r="M282" i="1"/>
  <c r="N282" i="1" s="1"/>
  <c r="B282" i="1"/>
  <c r="AB281" i="1"/>
  <c r="AA281" i="1"/>
  <c r="Q281" i="1"/>
  <c r="K281" i="1"/>
  <c r="L281" i="1" s="1"/>
  <c r="B281" i="1"/>
  <c r="AB280" i="1"/>
  <c r="AA280" i="1"/>
  <c r="Q280" i="1"/>
  <c r="K280" i="1"/>
  <c r="L280" i="1" s="1"/>
  <c r="B280" i="1"/>
  <c r="AB279" i="1"/>
  <c r="AA279" i="1"/>
  <c r="Q279" i="1"/>
  <c r="B279" i="1"/>
  <c r="X278" i="1"/>
  <c r="V278" i="1"/>
  <c r="U278" i="1"/>
  <c r="S277" i="1"/>
  <c r="M277" i="1"/>
  <c r="O277" i="1" s="1"/>
  <c r="P277" i="1" s="1"/>
  <c r="L277" i="1"/>
  <c r="B277" i="1"/>
  <c r="S276" i="1"/>
  <c r="K276" i="1"/>
  <c r="L276" i="1" s="1"/>
  <c r="B276" i="1"/>
  <c r="S275" i="1"/>
  <c r="K275" i="1"/>
  <c r="L275" i="1" s="1"/>
  <c r="B275" i="1"/>
  <c r="S274" i="1"/>
  <c r="K274" i="1"/>
  <c r="L274" i="1" s="1"/>
  <c r="B274" i="1"/>
  <c r="S273" i="1"/>
  <c r="M273" i="1"/>
  <c r="N273" i="1" s="1"/>
  <c r="K273" i="1"/>
  <c r="B273" i="1"/>
  <c r="S272" i="1"/>
  <c r="M272" i="1"/>
  <c r="O272" i="1" s="1"/>
  <c r="P272" i="1" s="1"/>
  <c r="L272" i="1"/>
  <c r="B272" i="1"/>
  <c r="S271" i="1"/>
  <c r="M271" i="1"/>
  <c r="N271" i="1" s="1"/>
  <c r="K271" i="1"/>
  <c r="L271" i="1" s="1"/>
  <c r="B271" i="1"/>
  <c r="S270" i="1"/>
  <c r="M270" i="1"/>
  <c r="N270" i="1" s="1"/>
  <c r="K270" i="1"/>
  <c r="L270" i="1" s="1"/>
  <c r="B270" i="1"/>
  <c r="S269" i="1"/>
  <c r="M269" i="1"/>
  <c r="N269" i="1" s="1"/>
  <c r="K269" i="1"/>
  <c r="L269" i="1" s="1"/>
  <c r="B269" i="1"/>
  <c r="S268" i="1"/>
  <c r="M268" i="1"/>
  <c r="N268" i="1" s="1"/>
  <c r="K268" i="1"/>
  <c r="B268" i="1"/>
  <c r="S267" i="1"/>
  <c r="M267" i="1"/>
  <c r="O267" i="1" s="1"/>
  <c r="P267" i="1" s="1"/>
  <c r="L267" i="1"/>
  <c r="B267" i="1"/>
  <c r="S266" i="1"/>
  <c r="M266" i="1"/>
  <c r="N266" i="1" s="1"/>
  <c r="K266" i="1"/>
  <c r="L266" i="1" s="1"/>
  <c r="B266" i="1"/>
  <c r="S265" i="1"/>
  <c r="M265" i="1"/>
  <c r="N265" i="1" s="1"/>
  <c r="K265" i="1"/>
  <c r="L265" i="1" s="1"/>
  <c r="B265" i="1"/>
  <c r="S264" i="1"/>
  <c r="M264" i="1"/>
  <c r="N264" i="1" s="1"/>
  <c r="K264" i="1"/>
  <c r="L264" i="1" s="1"/>
  <c r="B264" i="1"/>
  <c r="S263" i="1"/>
  <c r="M263" i="1"/>
  <c r="N263" i="1" s="1"/>
  <c r="K263" i="1"/>
  <c r="L263" i="1" s="1"/>
  <c r="B263" i="1"/>
  <c r="S262" i="1"/>
  <c r="M262" i="1"/>
  <c r="N262" i="1" s="1"/>
  <c r="L262" i="1"/>
  <c r="B262" i="1"/>
  <c r="S261" i="1"/>
  <c r="M261" i="1"/>
  <c r="N261" i="1" s="1"/>
  <c r="K261" i="1"/>
  <c r="B261" i="1"/>
  <c r="S260" i="1"/>
  <c r="M260" i="1"/>
  <c r="N260" i="1" s="1"/>
  <c r="B260" i="1"/>
  <c r="S259" i="1"/>
  <c r="K259" i="1"/>
  <c r="B259" i="1"/>
  <c r="S258" i="1"/>
  <c r="M258" i="1"/>
  <c r="N258" i="1" s="1"/>
  <c r="K258" i="1"/>
  <c r="B258" i="1"/>
  <c r="S257" i="1"/>
  <c r="O257" i="1"/>
  <c r="P257" i="1" s="1"/>
  <c r="N257" i="1"/>
  <c r="L257" i="1"/>
  <c r="B257" i="1"/>
  <c r="S256" i="1"/>
  <c r="N256" i="1"/>
  <c r="K256" i="1"/>
  <c r="L256" i="1" s="1"/>
  <c r="B256" i="1"/>
  <c r="S255" i="1"/>
  <c r="N255" i="1"/>
  <c r="K255" i="1"/>
  <c r="B255" i="1"/>
  <c r="S254" i="1"/>
  <c r="N254" i="1"/>
  <c r="K254" i="1"/>
  <c r="O254" i="1" s="1"/>
  <c r="P254" i="1" s="1"/>
  <c r="B254" i="1"/>
  <c r="S253" i="1"/>
  <c r="M253" i="1"/>
  <c r="N253" i="1" s="1"/>
  <c r="K253" i="1"/>
  <c r="B253" i="1"/>
  <c r="S252" i="1"/>
  <c r="M252" i="1"/>
  <c r="N252" i="1" s="1"/>
  <c r="K252" i="1"/>
  <c r="L252" i="1" s="1"/>
  <c r="B252" i="1"/>
  <c r="S251" i="1"/>
  <c r="M251" i="1"/>
  <c r="N251" i="1" s="1"/>
  <c r="K251" i="1"/>
  <c r="B251" i="1"/>
  <c r="AB250" i="1"/>
  <c r="AA250" i="1"/>
  <c r="S250" i="1"/>
  <c r="M250" i="1"/>
  <c r="N250" i="1" s="1"/>
  <c r="K250" i="1"/>
  <c r="B250" i="1"/>
  <c r="AB249" i="1"/>
  <c r="AA249" i="1"/>
  <c r="S249" i="1"/>
  <c r="M249" i="1"/>
  <c r="N249" i="1" s="1"/>
  <c r="K249" i="1"/>
  <c r="L249" i="1" s="1"/>
  <c r="B249" i="1"/>
  <c r="AB248" i="1"/>
  <c r="AA248" i="1"/>
  <c r="S248" i="1"/>
  <c r="O248" i="1"/>
  <c r="P248" i="1" s="1"/>
  <c r="N248" i="1"/>
  <c r="L248" i="1"/>
  <c r="B248" i="1"/>
  <c r="AB247" i="1"/>
  <c r="AA247" i="1"/>
  <c r="S247" i="1"/>
  <c r="M247" i="1"/>
  <c r="N247" i="1" s="1"/>
  <c r="K247" i="1"/>
  <c r="B247" i="1"/>
  <c r="AB246" i="1"/>
  <c r="AA246" i="1"/>
  <c r="S246" i="1"/>
  <c r="M246" i="1"/>
  <c r="N246" i="1" s="1"/>
  <c r="K246" i="1"/>
  <c r="L246" i="1" s="1"/>
  <c r="B246" i="1"/>
  <c r="AB245" i="1"/>
  <c r="AA245" i="1"/>
  <c r="Q245" i="1"/>
  <c r="M245" i="1" s="1"/>
  <c r="N245" i="1" s="1"/>
  <c r="K245" i="1"/>
  <c r="B245" i="1"/>
  <c r="AB244" i="1"/>
  <c r="AA244" i="1"/>
  <c r="Q244" i="1"/>
  <c r="M244" i="1" s="1"/>
  <c r="K244" i="1"/>
  <c r="L244" i="1" s="1"/>
  <c r="B244" i="1"/>
  <c r="X242" i="1"/>
  <c r="V242" i="1"/>
  <c r="U242" i="1"/>
  <c r="AB241" i="1"/>
  <c r="AA241" i="1"/>
  <c r="Q241" i="1"/>
  <c r="M241" i="1" s="1"/>
  <c r="N241" i="1" s="1"/>
  <c r="K241" i="1"/>
  <c r="B241" i="1"/>
  <c r="AB240" i="1"/>
  <c r="AA240" i="1"/>
  <c r="Q240" i="1"/>
  <c r="M240" i="1" s="1"/>
  <c r="N240" i="1" s="1"/>
  <c r="K240" i="1"/>
  <c r="L240" i="1" s="1"/>
  <c r="B240" i="1"/>
  <c r="AB239" i="1"/>
  <c r="AA239" i="1"/>
  <c r="Q239" i="1"/>
  <c r="M239" i="1" s="1"/>
  <c r="N239" i="1" s="1"/>
  <c r="K239" i="1"/>
  <c r="B239" i="1"/>
  <c r="AB238" i="1"/>
  <c r="AA238" i="1"/>
  <c r="Q238" i="1"/>
  <c r="S238" i="1" s="1"/>
  <c r="K238" i="1"/>
  <c r="B238" i="1"/>
  <c r="X237" i="1"/>
  <c r="V237" i="1"/>
  <c r="U237" i="1"/>
  <c r="S236" i="1"/>
  <c r="N236" i="1"/>
  <c r="K236" i="1"/>
  <c r="B236" i="1"/>
  <c r="AB235" i="1"/>
  <c r="AA235" i="1"/>
  <c r="Q235" i="1"/>
  <c r="K235" i="1"/>
  <c r="B235" i="1"/>
  <c r="AB234" i="1"/>
  <c r="AA234" i="1"/>
  <c r="Q234" i="1"/>
  <c r="N234" i="1"/>
  <c r="K234" i="1"/>
  <c r="L234" i="1" s="1"/>
  <c r="B234" i="1"/>
  <c r="AB233" i="1"/>
  <c r="AA233" i="1"/>
  <c r="Q233" i="1"/>
  <c r="M233" i="1" s="1"/>
  <c r="N233" i="1" s="1"/>
  <c r="K233" i="1"/>
  <c r="B233" i="1"/>
  <c r="S232" i="1"/>
  <c r="M232" i="1"/>
  <c r="N232" i="1" s="1"/>
  <c r="K232" i="1"/>
  <c r="L232" i="1" s="1"/>
  <c r="B232" i="1"/>
  <c r="S231" i="1"/>
  <c r="M231" i="1"/>
  <c r="N231" i="1" s="1"/>
  <c r="K231" i="1"/>
  <c r="B231" i="1"/>
  <c r="S230" i="1"/>
  <c r="M230" i="1"/>
  <c r="N230" i="1" s="1"/>
  <c r="K230" i="1"/>
  <c r="B230" i="1"/>
  <c r="S229" i="1"/>
  <c r="N229" i="1"/>
  <c r="K229" i="1"/>
  <c r="L229" i="1" s="1"/>
  <c r="B229" i="1"/>
  <c r="AB228" i="1"/>
  <c r="AA228" i="1"/>
  <c r="K228" i="1"/>
  <c r="B228" i="1"/>
  <c r="X227" i="1"/>
  <c r="V227" i="1"/>
  <c r="U227" i="1"/>
  <c r="S226" i="1"/>
  <c r="M226" i="1"/>
  <c r="N226" i="1" s="1"/>
  <c r="K226" i="1"/>
  <c r="L226" i="1" s="1"/>
  <c r="B226" i="1"/>
  <c r="S225" i="1"/>
  <c r="M225" i="1"/>
  <c r="N225" i="1" s="1"/>
  <c r="K225" i="1"/>
  <c r="B225" i="1"/>
  <c r="S224" i="1"/>
  <c r="N224" i="1"/>
  <c r="K224" i="1"/>
  <c r="L224" i="1" s="1"/>
  <c r="B224" i="1"/>
  <c r="S223" i="1"/>
  <c r="M223" i="1"/>
  <c r="N223" i="1" s="1"/>
  <c r="K223" i="1"/>
  <c r="B223" i="1"/>
  <c r="S222" i="1"/>
  <c r="N222" i="1"/>
  <c r="K222" i="1"/>
  <c r="L222" i="1" s="1"/>
  <c r="B222" i="1"/>
  <c r="S221" i="1"/>
  <c r="M221" i="1"/>
  <c r="N221" i="1" s="1"/>
  <c r="K221" i="1"/>
  <c r="L221" i="1" s="1"/>
  <c r="B221" i="1"/>
  <c r="S220" i="1"/>
  <c r="N220" i="1"/>
  <c r="K220" i="1"/>
  <c r="B220" i="1"/>
  <c r="S219" i="1"/>
  <c r="M219" i="1"/>
  <c r="N219" i="1" s="1"/>
  <c r="K219" i="1"/>
  <c r="B219" i="1"/>
  <c r="S218" i="1"/>
  <c r="N218" i="1"/>
  <c r="K218" i="1"/>
  <c r="O218" i="1" s="1"/>
  <c r="P218" i="1" s="1"/>
  <c r="B218" i="1"/>
  <c r="S217" i="1"/>
  <c r="M217" i="1"/>
  <c r="N217" i="1" s="1"/>
  <c r="K217" i="1"/>
  <c r="B217" i="1"/>
  <c r="S216" i="1"/>
  <c r="N216" i="1"/>
  <c r="K216" i="1"/>
  <c r="B216" i="1"/>
  <c r="S215" i="1"/>
  <c r="M215" i="1"/>
  <c r="N215" i="1" s="1"/>
  <c r="B215" i="1"/>
  <c r="S214" i="1"/>
  <c r="N214" i="1"/>
  <c r="K214" i="1"/>
  <c r="B214" i="1"/>
  <c r="S213" i="1"/>
  <c r="M213" i="1"/>
  <c r="N213" i="1" s="1"/>
  <c r="K213" i="1"/>
  <c r="L213" i="1" s="1"/>
  <c r="B213" i="1"/>
  <c r="S212" i="1"/>
  <c r="N212" i="1"/>
  <c r="B212" i="1"/>
  <c r="S211" i="1"/>
  <c r="M211" i="1"/>
  <c r="N211" i="1" s="1"/>
  <c r="K211" i="1"/>
  <c r="B211" i="1"/>
  <c r="S210" i="1"/>
  <c r="N210" i="1"/>
  <c r="K210" i="1"/>
  <c r="B210" i="1"/>
  <c r="S209" i="1"/>
  <c r="M209" i="1"/>
  <c r="N209" i="1" s="1"/>
  <c r="K209" i="1"/>
  <c r="L209" i="1" s="1"/>
  <c r="B209" i="1"/>
  <c r="S208" i="1"/>
  <c r="N208" i="1"/>
  <c r="B208" i="1"/>
  <c r="AB207" i="1"/>
  <c r="AA207" i="1"/>
  <c r="Q207" i="1"/>
  <c r="B207" i="1"/>
  <c r="S206" i="1"/>
  <c r="N206" i="1"/>
  <c r="K206" i="1"/>
  <c r="B206" i="1"/>
  <c r="AB205" i="1"/>
  <c r="AA205" i="1"/>
  <c r="Q205" i="1"/>
  <c r="M205" i="1" s="1"/>
  <c r="N205" i="1" s="1"/>
  <c r="K205" i="1"/>
  <c r="L205" i="1" s="1"/>
  <c r="B205" i="1"/>
  <c r="S204" i="1"/>
  <c r="N204" i="1"/>
  <c r="B204" i="1"/>
  <c r="S203" i="1"/>
  <c r="M203" i="1"/>
  <c r="N203" i="1" s="1"/>
  <c r="K203" i="1"/>
  <c r="B203" i="1"/>
  <c r="AB202" i="1"/>
  <c r="AA202" i="1"/>
  <c r="Q202" i="1"/>
  <c r="N202" i="1"/>
  <c r="K202" i="1"/>
  <c r="B202" i="1"/>
  <c r="S201" i="1"/>
  <c r="K201" i="1"/>
  <c r="L201" i="1" s="1"/>
  <c r="B201" i="1"/>
  <c r="S200" i="1"/>
  <c r="N200" i="1"/>
  <c r="K200" i="1"/>
  <c r="L200" i="1" s="1"/>
  <c r="B200" i="1"/>
  <c r="S199" i="1"/>
  <c r="M199" i="1"/>
  <c r="N199" i="1" s="1"/>
  <c r="B199" i="1"/>
  <c r="S198" i="1"/>
  <c r="N198" i="1"/>
  <c r="K198" i="1"/>
  <c r="B198" i="1"/>
  <c r="S197" i="1"/>
  <c r="K197" i="1"/>
  <c r="L197" i="1" s="1"/>
  <c r="B197" i="1"/>
  <c r="S196" i="1"/>
  <c r="O196" i="1"/>
  <c r="P196" i="1" s="1"/>
  <c r="N196" i="1"/>
  <c r="K196" i="1"/>
  <c r="L196" i="1" s="1"/>
  <c r="B196" i="1"/>
  <c r="S195" i="1"/>
  <c r="M195" i="1"/>
  <c r="N195" i="1" s="1"/>
  <c r="B195" i="1"/>
  <c r="S194" i="1"/>
  <c r="N194" i="1"/>
  <c r="K194" i="1"/>
  <c r="B194" i="1"/>
  <c r="S193" i="1"/>
  <c r="M193" i="1"/>
  <c r="N193" i="1" s="1"/>
  <c r="K193" i="1"/>
  <c r="L193" i="1" s="1"/>
  <c r="B193" i="1"/>
  <c r="Q192" i="1"/>
  <c r="N192" i="1"/>
  <c r="K192" i="1"/>
  <c r="B192" i="1"/>
  <c r="S191" i="1"/>
  <c r="K191" i="1"/>
  <c r="L191" i="1" s="1"/>
  <c r="B191" i="1"/>
  <c r="Q190" i="1"/>
  <c r="K190" i="1"/>
  <c r="B190" i="1"/>
  <c r="S189" i="1"/>
  <c r="M189" i="1"/>
  <c r="N189" i="1" s="1"/>
  <c r="B189" i="1"/>
  <c r="AB188" i="1"/>
  <c r="AA188" i="1"/>
  <c r="Q188" i="1"/>
  <c r="K188" i="1"/>
  <c r="L188" i="1" s="1"/>
  <c r="B188" i="1"/>
  <c r="Q187" i="1"/>
  <c r="S187" i="1" s="1"/>
  <c r="K187" i="1"/>
  <c r="B187" i="1"/>
  <c r="Q186" i="1"/>
  <c r="S186" i="1" s="1"/>
  <c r="K186" i="1"/>
  <c r="L186" i="1" s="1"/>
  <c r="B186" i="1"/>
  <c r="AB185" i="1"/>
  <c r="AA185" i="1"/>
  <c r="K185" i="1"/>
  <c r="L185" i="1" s="1"/>
  <c r="B185" i="1"/>
  <c r="X184" i="1"/>
  <c r="V184" i="1"/>
  <c r="U184" i="1"/>
  <c r="S183" i="1"/>
  <c r="M183" i="1"/>
  <c r="N183" i="1" s="1"/>
  <c r="B183" i="1"/>
  <c r="S182" i="1"/>
  <c r="K182" i="1"/>
  <c r="L182" i="1" s="1"/>
  <c r="B182" i="1"/>
  <c r="S181" i="1"/>
  <c r="M181" i="1"/>
  <c r="N181" i="1" s="1"/>
  <c r="K181" i="1"/>
  <c r="B181" i="1"/>
  <c r="AB180" i="1"/>
  <c r="AA180" i="1"/>
  <c r="Q180" i="1"/>
  <c r="S180" i="1" s="1"/>
  <c r="K180" i="1"/>
  <c r="L180" i="1" s="1"/>
  <c r="B180" i="1"/>
  <c r="S179" i="1"/>
  <c r="M179" i="1"/>
  <c r="N179" i="1" s="1"/>
  <c r="K179" i="1"/>
  <c r="B179" i="1"/>
  <c r="AB178" i="1"/>
  <c r="AA178" i="1"/>
  <c r="Q178" i="1"/>
  <c r="K178" i="1"/>
  <c r="B178" i="1"/>
  <c r="S177" i="1"/>
  <c r="M177" i="1"/>
  <c r="N177" i="1" s="1"/>
  <c r="K177" i="1"/>
  <c r="L177" i="1" s="1"/>
  <c r="B177" i="1"/>
  <c r="S176" i="1"/>
  <c r="M176" i="1"/>
  <c r="N176" i="1" s="1"/>
  <c r="K176" i="1"/>
  <c r="L176" i="1" s="1"/>
  <c r="B176" i="1"/>
  <c r="S175" i="1"/>
  <c r="M175" i="1"/>
  <c r="N175" i="1" s="1"/>
  <c r="K175" i="1"/>
  <c r="B175" i="1"/>
  <c r="S174" i="1"/>
  <c r="M174" i="1"/>
  <c r="N174" i="1" s="1"/>
  <c r="K174" i="1"/>
  <c r="B174" i="1"/>
  <c r="AB173" i="1"/>
  <c r="AA173" i="1"/>
  <c r="Q173" i="1"/>
  <c r="K173" i="1"/>
  <c r="L173" i="1" s="1"/>
  <c r="B173" i="1"/>
  <c r="AB172" i="1"/>
  <c r="AA172" i="1"/>
  <c r="Q172" i="1"/>
  <c r="M172" i="1" s="1"/>
  <c r="N172" i="1" s="1"/>
  <c r="K172" i="1"/>
  <c r="B172" i="1"/>
  <c r="AB171" i="1"/>
  <c r="AA171" i="1"/>
  <c r="Q171" i="1"/>
  <c r="M171" i="1" s="1"/>
  <c r="N171" i="1" s="1"/>
  <c r="K171" i="1"/>
  <c r="B171" i="1"/>
  <c r="AB170" i="1"/>
  <c r="AA170" i="1"/>
  <c r="Q170" i="1"/>
  <c r="K170" i="1"/>
  <c r="B170" i="1"/>
  <c r="S169" i="1"/>
  <c r="M169" i="1"/>
  <c r="N169" i="1" s="1"/>
  <c r="K169" i="1"/>
  <c r="B169" i="1"/>
  <c r="S168" i="1"/>
  <c r="M168" i="1"/>
  <c r="N168" i="1" s="1"/>
  <c r="K168" i="1"/>
  <c r="B168" i="1"/>
  <c r="AB167" i="1"/>
  <c r="AA167" i="1"/>
  <c r="Q167" i="1"/>
  <c r="S167" i="1" s="1"/>
  <c r="K167" i="1"/>
  <c r="B167" i="1"/>
  <c r="Q166" i="1"/>
  <c r="M166" i="1" s="1"/>
  <c r="N166" i="1" s="1"/>
  <c r="K166" i="1"/>
  <c r="B166" i="1"/>
  <c r="S165" i="1"/>
  <c r="M165" i="1"/>
  <c r="N165" i="1" s="1"/>
  <c r="K165" i="1"/>
  <c r="B165" i="1"/>
  <c r="S164" i="1"/>
  <c r="M164" i="1"/>
  <c r="N164" i="1" s="1"/>
  <c r="K164" i="1"/>
  <c r="B164" i="1"/>
  <c r="S163" i="1"/>
  <c r="M163" i="1"/>
  <c r="N163" i="1" s="1"/>
  <c r="K163" i="1"/>
  <c r="B163" i="1"/>
  <c r="S162" i="1"/>
  <c r="M162" i="1"/>
  <c r="N162" i="1" s="1"/>
  <c r="K162" i="1"/>
  <c r="B162" i="1"/>
  <c r="S161" i="1"/>
  <c r="M161" i="1"/>
  <c r="N161" i="1" s="1"/>
  <c r="K161" i="1"/>
  <c r="L161" i="1" s="1"/>
  <c r="B161" i="1"/>
  <c r="S160" i="1"/>
  <c r="M160" i="1"/>
  <c r="N160" i="1" s="1"/>
  <c r="K160" i="1"/>
  <c r="B160" i="1"/>
  <c r="S159" i="1"/>
  <c r="M159" i="1"/>
  <c r="N159" i="1" s="1"/>
  <c r="K159" i="1"/>
  <c r="B159" i="1"/>
  <c r="S158" i="1"/>
  <c r="M158" i="1"/>
  <c r="N158" i="1" s="1"/>
  <c r="K158" i="1"/>
  <c r="B158" i="1"/>
  <c r="S157" i="1"/>
  <c r="M157" i="1"/>
  <c r="N157" i="1" s="1"/>
  <c r="K157" i="1"/>
  <c r="B157" i="1"/>
  <c r="S156" i="1"/>
  <c r="M156" i="1"/>
  <c r="N156" i="1" s="1"/>
  <c r="K156" i="1"/>
  <c r="B156" i="1"/>
  <c r="S155" i="1"/>
  <c r="M155" i="1"/>
  <c r="N155" i="1" s="1"/>
  <c r="K155" i="1"/>
  <c r="L155" i="1" s="1"/>
  <c r="B155" i="1"/>
  <c r="S154" i="1"/>
  <c r="M154" i="1"/>
  <c r="N154" i="1" s="1"/>
  <c r="K154" i="1"/>
  <c r="L154" i="1" s="1"/>
  <c r="B154" i="1"/>
  <c r="S153" i="1"/>
  <c r="M153" i="1"/>
  <c r="N153" i="1" s="1"/>
  <c r="K153" i="1"/>
  <c r="B153" i="1"/>
  <c r="S152" i="1"/>
  <c r="M152" i="1"/>
  <c r="N152" i="1" s="1"/>
  <c r="K152" i="1"/>
  <c r="B152" i="1"/>
  <c r="S151" i="1"/>
  <c r="M151" i="1"/>
  <c r="N151" i="1" s="1"/>
  <c r="K151" i="1"/>
  <c r="B151" i="1"/>
  <c r="S150" i="1"/>
  <c r="M150" i="1"/>
  <c r="N150" i="1" s="1"/>
  <c r="K150" i="1"/>
  <c r="B150" i="1"/>
  <c r="S149" i="1"/>
  <c r="M149" i="1"/>
  <c r="N149" i="1" s="1"/>
  <c r="K149" i="1"/>
  <c r="L149" i="1" s="1"/>
  <c r="B149" i="1"/>
  <c r="S148" i="1"/>
  <c r="M148" i="1"/>
  <c r="N148" i="1" s="1"/>
  <c r="K148" i="1"/>
  <c r="L148" i="1" s="1"/>
  <c r="B148" i="1"/>
  <c r="S147" i="1"/>
  <c r="M147" i="1"/>
  <c r="N147" i="1" s="1"/>
  <c r="K147" i="1"/>
  <c r="B147" i="1"/>
  <c r="S146" i="1"/>
  <c r="M146" i="1"/>
  <c r="N146" i="1" s="1"/>
  <c r="K146" i="1"/>
  <c r="B146" i="1"/>
  <c r="S145" i="1"/>
  <c r="K145" i="1"/>
  <c r="B145" i="1"/>
  <c r="M144" i="1"/>
  <c r="N144" i="1" s="1"/>
  <c r="K144" i="1"/>
  <c r="B144" i="1"/>
  <c r="M143" i="1"/>
  <c r="N143" i="1" s="1"/>
  <c r="K143" i="1"/>
  <c r="B143" i="1"/>
  <c r="M142" i="1"/>
  <c r="N142" i="1" s="1"/>
  <c r="K142" i="1"/>
  <c r="B142" i="1"/>
  <c r="M141" i="1"/>
  <c r="N141" i="1" s="1"/>
  <c r="K141" i="1"/>
  <c r="B141" i="1"/>
  <c r="M140" i="1"/>
  <c r="N140" i="1" s="1"/>
  <c r="K140" i="1"/>
  <c r="B140" i="1"/>
  <c r="M139" i="1"/>
  <c r="N139" i="1" s="1"/>
  <c r="K139" i="1"/>
  <c r="B139" i="1"/>
  <c r="M138" i="1"/>
  <c r="N138" i="1" s="1"/>
  <c r="K138" i="1"/>
  <c r="B138" i="1"/>
  <c r="M137" i="1"/>
  <c r="N137" i="1" s="1"/>
  <c r="K137" i="1"/>
  <c r="B137" i="1"/>
  <c r="M136" i="1"/>
  <c r="N136" i="1" s="1"/>
  <c r="K136" i="1"/>
  <c r="B136" i="1"/>
  <c r="S135" i="1"/>
  <c r="M135" i="1"/>
  <c r="N135" i="1" s="1"/>
  <c r="K135" i="1"/>
  <c r="L135" i="1" s="1"/>
  <c r="B135" i="1"/>
  <c r="S134" i="1"/>
  <c r="M134" i="1"/>
  <c r="N134" i="1" s="1"/>
  <c r="K134" i="1"/>
  <c r="B134" i="1"/>
  <c r="S133" i="1"/>
  <c r="M133" i="1"/>
  <c r="N133" i="1" s="1"/>
  <c r="K133" i="1"/>
  <c r="L133" i="1" s="1"/>
  <c r="B133" i="1"/>
  <c r="AB132" i="1"/>
  <c r="AA132" i="1"/>
  <c r="Q132" i="1"/>
  <c r="K132" i="1"/>
  <c r="B132" i="1"/>
  <c r="X131" i="1"/>
  <c r="V131" i="1"/>
  <c r="U131" i="1"/>
  <c r="AB130" i="1"/>
  <c r="AA130" i="1"/>
  <c r="Q130" i="1"/>
  <c r="S130" i="1" s="1"/>
  <c r="K130" i="1"/>
  <c r="B130" i="1"/>
  <c r="AB129" i="1"/>
  <c r="AA129" i="1"/>
  <c r="Q129" i="1"/>
  <c r="K129" i="1"/>
  <c r="L129" i="1" s="1"/>
  <c r="B129" i="1"/>
  <c r="AB128" i="1"/>
  <c r="AA128" i="1"/>
  <c r="Q128" i="1"/>
  <c r="S128" i="1" s="1"/>
  <c r="K128" i="1"/>
  <c r="B128" i="1"/>
  <c r="S127" i="1"/>
  <c r="M127" i="1"/>
  <c r="N127" i="1" s="1"/>
  <c r="K127" i="1"/>
  <c r="B127" i="1"/>
  <c r="S126" i="1"/>
  <c r="M126" i="1"/>
  <c r="N126" i="1" s="1"/>
  <c r="K126" i="1"/>
  <c r="B126" i="1"/>
  <c r="S125" i="1"/>
  <c r="M125" i="1"/>
  <c r="N125" i="1" s="1"/>
  <c r="K125" i="1"/>
  <c r="B125" i="1"/>
  <c r="AB124" i="1"/>
  <c r="AA124" i="1"/>
  <c r="Q124" i="1"/>
  <c r="S124" i="1" s="1"/>
  <c r="K124" i="1"/>
  <c r="B124" i="1"/>
  <c r="X122" i="1"/>
  <c r="V122" i="1"/>
  <c r="U122" i="1"/>
  <c r="AB121" i="1"/>
  <c r="AA121" i="1"/>
  <c r="Q121" i="1"/>
  <c r="S121" i="1" s="1"/>
  <c r="N121" i="1"/>
  <c r="K121" i="1"/>
  <c r="B121" i="1"/>
  <c r="S120" i="1"/>
  <c r="M120" i="1"/>
  <c r="N120" i="1" s="1"/>
  <c r="K120" i="1"/>
  <c r="B120" i="1"/>
  <c r="S119" i="1"/>
  <c r="N119" i="1"/>
  <c r="M119" i="1"/>
  <c r="K119" i="1"/>
  <c r="B119" i="1"/>
  <c r="S118" i="1"/>
  <c r="N118" i="1"/>
  <c r="K118" i="1"/>
  <c r="B118" i="1"/>
  <c r="AB117" i="1"/>
  <c r="AA117" i="1"/>
  <c r="Q117" i="1"/>
  <c r="M117" i="1" s="1"/>
  <c r="N117" i="1" s="1"/>
  <c r="K117" i="1"/>
  <c r="B117" i="1"/>
  <c r="AB116" i="1"/>
  <c r="AA116" i="1"/>
  <c r="K116" i="1"/>
  <c r="B116" i="1"/>
  <c r="X115" i="1"/>
  <c r="V115" i="1"/>
  <c r="U115" i="1"/>
  <c r="AB114" i="1"/>
  <c r="AA114" i="1"/>
  <c r="Q114" i="1"/>
  <c r="K114" i="1"/>
  <c r="B114" i="1"/>
  <c r="X113" i="1"/>
  <c r="V113" i="1"/>
  <c r="U113" i="1"/>
  <c r="AB112" i="1"/>
  <c r="AA112" i="1"/>
  <c r="Q112" i="1"/>
  <c r="K112" i="1"/>
  <c r="B112" i="1"/>
  <c r="AB111" i="1"/>
  <c r="AA111" i="1"/>
  <c r="Q111" i="1"/>
  <c r="K111" i="1"/>
  <c r="B111" i="1"/>
  <c r="X110" i="1"/>
  <c r="V110" i="1"/>
  <c r="U110" i="1"/>
  <c r="S109" i="1"/>
  <c r="M109" i="1"/>
  <c r="N109" i="1" s="1"/>
  <c r="K109" i="1"/>
  <c r="B109" i="1"/>
  <c r="S108" i="1"/>
  <c r="M108" i="1"/>
  <c r="N108" i="1" s="1"/>
  <c r="K108" i="1"/>
  <c r="B108" i="1"/>
  <c r="S107" i="1"/>
  <c r="M107" i="1"/>
  <c r="N107" i="1" s="1"/>
  <c r="K107" i="1"/>
  <c r="B107" i="1"/>
  <c r="S106" i="1"/>
  <c r="M106" i="1"/>
  <c r="N106" i="1" s="1"/>
  <c r="K106" i="1"/>
  <c r="B106" i="1"/>
  <c r="S105" i="1"/>
  <c r="M105" i="1"/>
  <c r="N105" i="1" s="1"/>
  <c r="K105" i="1"/>
  <c r="B105" i="1"/>
  <c r="S104" i="1"/>
  <c r="M104" i="1"/>
  <c r="N104" i="1" s="1"/>
  <c r="K104" i="1"/>
  <c r="B104" i="1"/>
  <c r="S103" i="1"/>
  <c r="M103" i="1"/>
  <c r="N103" i="1" s="1"/>
  <c r="K103" i="1"/>
  <c r="B103" i="1"/>
  <c r="S102" i="1"/>
  <c r="M102" i="1"/>
  <c r="N102" i="1" s="1"/>
  <c r="K102" i="1"/>
  <c r="B102" i="1"/>
  <c r="S101" i="1"/>
  <c r="M101" i="1"/>
  <c r="N101" i="1" s="1"/>
  <c r="K101" i="1"/>
  <c r="B101" i="1"/>
  <c r="S100" i="1"/>
  <c r="M100" i="1"/>
  <c r="N100" i="1" s="1"/>
  <c r="K100" i="1"/>
  <c r="B100" i="1"/>
  <c r="S99" i="1"/>
  <c r="N99" i="1"/>
  <c r="M99" i="1"/>
  <c r="K99" i="1"/>
  <c r="O99" i="1" s="1"/>
  <c r="P99" i="1" s="1"/>
  <c r="B99" i="1"/>
  <c r="S98" i="1"/>
  <c r="M98" i="1"/>
  <c r="N98" i="1" s="1"/>
  <c r="K98" i="1"/>
  <c r="B98" i="1"/>
  <c r="S97" i="1"/>
  <c r="M97" i="1"/>
  <c r="N97" i="1" s="1"/>
  <c r="K97" i="1"/>
  <c r="B97" i="1"/>
  <c r="S96" i="1"/>
  <c r="M96" i="1"/>
  <c r="N96" i="1" s="1"/>
  <c r="K96" i="1"/>
  <c r="B96" i="1"/>
  <c r="S95" i="1"/>
  <c r="O95" i="1"/>
  <c r="P95" i="1" s="1"/>
  <c r="N95" i="1"/>
  <c r="L95" i="1"/>
  <c r="B95" i="1"/>
  <c r="S94" i="1"/>
  <c r="O94" i="1"/>
  <c r="P94" i="1" s="1"/>
  <c r="N94" i="1"/>
  <c r="L94" i="1"/>
  <c r="B94" i="1"/>
  <c r="AB93" i="1"/>
  <c r="AA93" i="1"/>
  <c r="M93" i="1"/>
  <c r="N93" i="1" s="1"/>
  <c r="Q93" i="1"/>
  <c r="S93" i="1" s="1"/>
  <c r="K93" i="1"/>
  <c r="B93" i="1"/>
  <c r="AB92" i="1"/>
  <c r="AA92" i="1"/>
  <c r="Q92" i="1"/>
  <c r="K92" i="1"/>
  <c r="B92" i="1"/>
  <c r="Q91" i="1"/>
  <c r="M91" i="1" s="1"/>
  <c r="N91" i="1" s="1"/>
  <c r="K91" i="1"/>
  <c r="B91" i="1"/>
  <c r="AB90" i="1"/>
  <c r="AA90" i="1"/>
  <c r="Q90" i="1"/>
  <c r="M90" i="1" s="1"/>
  <c r="N90" i="1" s="1"/>
  <c r="K90" i="1"/>
  <c r="B90" i="1"/>
  <c r="AB89" i="1"/>
  <c r="AA89" i="1"/>
  <c r="Q89" i="1"/>
  <c r="K89" i="1"/>
  <c r="B89" i="1"/>
  <c r="AB88" i="1"/>
  <c r="AA88" i="1"/>
  <c r="Q88" i="1"/>
  <c r="S88" i="1" s="1"/>
  <c r="K88" i="1"/>
  <c r="B88" i="1"/>
  <c r="Q87" i="1"/>
  <c r="S87" i="1" s="1"/>
  <c r="K87" i="1"/>
  <c r="B87" i="1"/>
  <c r="AB86" i="1"/>
  <c r="AA86" i="1"/>
  <c r="Q86" i="1"/>
  <c r="S86" i="1" s="1"/>
  <c r="K86" i="1"/>
  <c r="B86" i="1"/>
  <c r="Q85" i="1"/>
  <c r="K85" i="1"/>
  <c r="B85" i="1"/>
  <c r="AB84" i="1"/>
  <c r="AA84" i="1"/>
  <c r="Q84" i="1"/>
  <c r="S84" i="1" s="1"/>
  <c r="K84" i="1"/>
  <c r="B84" i="1"/>
  <c r="AB83" i="1"/>
  <c r="AA83" i="1"/>
  <c r="Q83" i="1"/>
  <c r="S83" i="1" s="1"/>
  <c r="O83" i="1"/>
  <c r="P83" i="1" s="1"/>
  <c r="N83" i="1"/>
  <c r="L83" i="1"/>
  <c r="B83" i="1"/>
  <c r="AB82" i="1"/>
  <c r="AA82" i="1"/>
  <c r="Q82" i="1"/>
  <c r="S82" i="1" s="1"/>
  <c r="O82" i="1"/>
  <c r="P82" i="1" s="1"/>
  <c r="N82" i="1"/>
  <c r="L82" i="1"/>
  <c r="B82" i="1"/>
  <c r="AB81" i="1"/>
  <c r="AA81" i="1"/>
  <c r="Q81" i="1"/>
  <c r="M81" i="1" s="1"/>
  <c r="K81" i="1"/>
  <c r="B81" i="1"/>
  <c r="X80" i="1"/>
  <c r="V80" i="1"/>
  <c r="U80" i="1"/>
  <c r="AB79" i="1"/>
  <c r="AA79" i="1"/>
  <c r="Q79" i="1"/>
  <c r="K79" i="1"/>
  <c r="B79" i="1"/>
  <c r="S78" i="1"/>
  <c r="M78" i="1"/>
  <c r="N78" i="1" s="1"/>
  <c r="K78" i="1"/>
  <c r="B78" i="1"/>
  <c r="S77" i="1"/>
  <c r="M77" i="1"/>
  <c r="N77" i="1" s="1"/>
  <c r="K77" i="1"/>
  <c r="B77" i="1"/>
  <c r="S76" i="1"/>
  <c r="M76" i="1"/>
  <c r="N76" i="1" s="1"/>
  <c r="K76" i="1"/>
  <c r="L76" i="1" s="1"/>
  <c r="B76" i="1"/>
  <c r="S75" i="1"/>
  <c r="M75" i="1"/>
  <c r="N75" i="1" s="1"/>
  <c r="K75" i="1"/>
  <c r="B75" i="1"/>
  <c r="S74" i="1"/>
  <c r="M74" i="1"/>
  <c r="N74" i="1" s="1"/>
  <c r="K74" i="1"/>
  <c r="B74" i="1"/>
  <c r="S73" i="1"/>
  <c r="M73" i="1"/>
  <c r="N73" i="1" s="1"/>
  <c r="K73" i="1"/>
  <c r="B73" i="1"/>
  <c r="S72" i="1"/>
  <c r="M72" i="1"/>
  <c r="N72" i="1" s="1"/>
  <c r="K72" i="1"/>
  <c r="L72" i="1" s="1"/>
  <c r="B72" i="1"/>
  <c r="S71" i="1"/>
  <c r="M71" i="1"/>
  <c r="N71" i="1" s="1"/>
  <c r="K71" i="1"/>
  <c r="L71" i="1" s="1"/>
  <c r="B71" i="1"/>
  <c r="S70" i="1"/>
  <c r="M70" i="1"/>
  <c r="N70" i="1" s="1"/>
  <c r="K70" i="1"/>
  <c r="L70" i="1" s="1"/>
  <c r="B70" i="1"/>
  <c r="S69" i="1"/>
  <c r="M69" i="1"/>
  <c r="N69" i="1" s="1"/>
  <c r="K69" i="1"/>
  <c r="L69" i="1" s="1"/>
  <c r="B69" i="1"/>
  <c r="S68" i="1"/>
  <c r="M68" i="1"/>
  <c r="N68" i="1" s="1"/>
  <c r="K68" i="1"/>
  <c r="B68" i="1"/>
  <c r="S67" i="1"/>
  <c r="M67" i="1"/>
  <c r="N67" i="1" s="1"/>
  <c r="K67" i="1"/>
  <c r="L67" i="1" s="1"/>
  <c r="B67" i="1"/>
  <c r="S66" i="1"/>
  <c r="K66" i="1"/>
  <c r="L66" i="1" s="1"/>
  <c r="B66" i="1"/>
  <c r="AB65" i="1"/>
  <c r="AA65" i="1"/>
  <c r="Q65" i="1"/>
  <c r="S65" i="1" s="1"/>
  <c r="K65" i="1"/>
  <c r="B65" i="1"/>
  <c r="AB64" i="1"/>
  <c r="AA64" i="1"/>
  <c r="Q64" i="1"/>
  <c r="M64" i="1" s="1"/>
  <c r="N64" i="1" s="1"/>
  <c r="K64" i="1"/>
  <c r="B64" i="1"/>
  <c r="AB63" i="1"/>
  <c r="AA63" i="1"/>
  <c r="Q63" i="1"/>
  <c r="S63" i="1" s="1"/>
  <c r="K63" i="1"/>
  <c r="L63" i="1" s="1"/>
  <c r="B63" i="1"/>
  <c r="AB62" i="1"/>
  <c r="AA62" i="1"/>
  <c r="Q62" i="1"/>
  <c r="K62" i="1"/>
  <c r="B62" i="1"/>
  <c r="AB61" i="1"/>
  <c r="AA61" i="1"/>
  <c r="Q61" i="1"/>
  <c r="M61" i="1" s="1"/>
  <c r="N61" i="1" s="1"/>
  <c r="K61" i="1"/>
  <c r="B61" i="1"/>
  <c r="AB60" i="1"/>
  <c r="AA60" i="1"/>
  <c r="T80" i="1"/>
  <c r="Q60" i="1"/>
  <c r="S60" i="1" s="1"/>
  <c r="K60" i="1"/>
  <c r="B60" i="1"/>
  <c r="X59" i="1"/>
  <c r="V59" i="1"/>
  <c r="U59" i="1"/>
  <c r="AB58" i="1"/>
  <c r="AA58" i="1"/>
  <c r="Q58" i="1"/>
  <c r="M58" i="1" s="1"/>
  <c r="N58" i="1" s="1"/>
  <c r="K58" i="1"/>
  <c r="B58" i="1"/>
  <c r="S57" i="1"/>
  <c r="M57" i="1"/>
  <c r="N57" i="1" s="1"/>
  <c r="K57" i="1"/>
  <c r="B57" i="1"/>
  <c r="S56" i="1"/>
  <c r="N56" i="1"/>
  <c r="K56" i="1"/>
  <c r="O56" i="1" s="1"/>
  <c r="P56" i="1" s="1"/>
  <c r="B56" i="1"/>
  <c r="S55" i="1"/>
  <c r="K55" i="1"/>
  <c r="L55" i="1" s="1"/>
  <c r="B55" i="1"/>
  <c r="S54" i="1"/>
  <c r="N54" i="1"/>
  <c r="K54" i="1"/>
  <c r="O54" i="1" s="1"/>
  <c r="P54" i="1" s="1"/>
  <c r="B54" i="1"/>
  <c r="S53" i="1"/>
  <c r="M53" i="1"/>
  <c r="N53" i="1" s="1"/>
  <c r="K53" i="1"/>
  <c r="B53" i="1"/>
  <c r="S52" i="1"/>
  <c r="N52" i="1"/>
  <c r="K52" i="1"/>
  <c r="B52" i="1"/>
  <c r="S51" i="1"/>
  <c r="N51" i="1"/>
  <c r="K51" i="1"/>
  <c r="L51" i="1" s="1"/>
  <c r="B51" i="1"/>
  <c r="AB50" i="1"/>
  <c r="AA50" i="1"/>
  <c r="T59" i="1"/>
  <c r="Q50" i="1"/>
  <c r="M50" i="1" s="1"/>
  <c r="K50" i="1"/>
  <c r="L50" i="1" s="1"/>
  <c r="B50" i="1"/>
  <c r="U48" i="1"/>
  <c r="Q47" i="1"/>
  <c r="S47" i="1" s="1"/>
  <c r="K47" i="1"/>
  <c r="B47" i="1"/>
  <c r="Q46" i="1"/>
  <c r="S46" i="1" s="1"/>
  <c r="K46" i="1"/>
  <c r="L46" i="1" s="1"/>
  <c r="B46" i="1"/>
  <c r="Q45" i="1"/>
  <c r="K45" i="1"/>
  <c r="B45" i="1"/>
  <c r="Q44" i="1"/>
  <c r="K44" i="1"/>
  <c r="L44" i="1" s="1"/>
  <c r="B44" i="1"/>
  <c r="Q43" i="1"/>
  <c r="K43" i="1"/>
  <c r="L43" i="1" s="1"/>
  <c r="B43" i="1"/>
  <c r="AB42" i="1"/>
  <c r="AA42" i="1"/>
  <c r="Q42" i="1"/>
  <c r="S42" i="1" s="1"/>
  <c r="K42" i="1"/>
  <c r="L42" i="1" s="1"/>
  <c r="B42" i="1"/>
  <c r="Z41" i="1"/>
  <c r="Y41" i="1"/>
  <c r="X41" i="1"/>
  <c r="X48" i="1" s="1"/>
  <c r="W41" i="1"/>
  <c r="V41" i="1"/>
  <c r="V48" i="1" s="1"/>
  <c r="U41" i="1"/>
  <c r="T41" i="1"/>
  <c r="AB40" i="1"/>
  <c r="AA40" i="1"/>
  <c r="Q40" i="1"/>
  <c r="S40" i="1" s="1"/>
  <c r="S41" i="1" s="1"/>
  <c r="K40" i="1"/>
  <c r="B40" i="1"/>
  <c r="X39" i="1"/>
  <c r="V39" i="1"/>
  <c r="U39" i="1"/>
  <c r="Q38" i="1"/>
  <c r="K38" i="1"/>
  <c r="B38" i="1"/>
  <c r="Q37" i="1"/>
  <c r="S37" i="1" s="1"/>
  <c r="K37" i="1"/>
  <c r="B37" i="1"/>
  <c r="AB36" i="1"/>
  <c r="AA36" i="1"/>
  <c r="Q36" i="1"/>
  <c r="K36" i="1"/>
  <c r="B36" i="1"/>
  <c r="X35" i="1"/>
  <c r="V35" i="1"/>
  <c r="U35" i="1"/>
  <c r="AB34" i="1"/>
  <c r="AA34" i="1"/>
  <c r="Q34" i="1"/>
  <c r="M34" i="1" s="1"/>
  <c r="N34" i="1" s="1"/>
  <c r="K34" i="1"/>
  <c r="B34" i="1"/>
  <c r="Q33" i="1"/>
  <c r="M33" i="1" s="1"/>
  <c r="N33" i="1" s="1"/>
  <c r="K33" i="1"/>
  <c r="B33" i="1"/>
  <c r="T35" i="1"/>
  <c r="K32" i="1"/>
  <c r="B32" i="1"/>
  <c r="AB31" i="1"/>
  <c r="AA31" i="1"/>
  <c r="Q31" i="1"/>
  <c r="K31" i="1"/>
  <c r="B31" i="1"/>
  <c r="AB30" i="1"/>
  <c r="AA30" i="1"/>
  <c r="Q30" i="1"/>
  <c r="M30" i="1" s="1"/>
  <c r="N30" i="1" s="1"/>
  <c r="K30" i="1"/>
  <c r="B30" i="1"/>
  <c r="X29" i="1"/>
  <c r="V29" i="1"/>
  <c r="U29" i="1"/>
  <c r="Q28" i="1"/>
  <c r="M28" i="1" s="1"/>
  <c r="N28" i="1" s="1"/>
  <c r="K28" i="1"/>
  <c r="B28" i="1"/>
  <c r="Q27" i="1"/>
  <c r="K27" i="1"/>
  <c r="B27" i="1"/>
  <c r="Q26" i="1"/>
  <c r="S26" i="1" s="1"/>
  <c r="K26" i="1"/>
  <c r="B26" i="1"/>
  <c r="Q25" i="1"/>
  <c r="M25" i="1" s="1"/>
  <c r="N25" i="1" s="1"/>
  <c r="K25" i="1"/>
  <c r="B25" i="1"/>
  <c r="Q24" i="1"/>
  <c r="S24" i="1" s="1"/>
  <c r="O24" i="1"/>
  <c r="P24" i="1" s="1"/>
  <c r="N24" i="1"/>
  <c r="L24" i="1"/>
  <c r="B24" i="1"/>
  <c r="Q23" i="1"/>
  <c r="M23" i="1" s="1"/>
  <c r="N23" i="1" s="1"/>
  <c r="K23" i="1"/>
  <c r="B23" i="1"/>
  <c r="Q22" i="1"/>
  <c r="O22" i="1"/>
  <c r="P22" i="1" s="1"/>
  <c r="N22" i="1"/>
  <c r="L22" i="1"/>
  <c r="B22" i="1"/>
  <c r="Q21" i="1"/>
  <c r="S21" i="1" s="1"/>
  <c r="K21" i="1"/>
  <c r="B21" i="1"/>
  <c r="Q20" i="1"/>
  <c r="O20" i="1"/>
  <c r="P20" i="1" s="1"/>
  <c r="N20" i="1"/>
  <c r="L20" i="1"/>
  <c r="B20" i="1"/>
  <c r="Q19" i="1"/>
  <c r="S19" i="1" s="1"/>
  <c r="O19" i="1"/>
  <c r="P19" i="1" s="1"/>
  <c r="N19" i="1"/>
  <c r="L19" i="1"/>
  <c r="B19" i="1"/>
  <c r="Q18" i="1"/>
  <c r="S18" i="1" s="1"/>
  <c r="O18" i="1"/>
  <c r="P18" i="1" s="1"/>
  <c r="N18" i="1"/>
  <c r="L18" i="1"/>
  <c r="B18" i="1"/>
  <c r="AB17" i="1"/>
  <c r="AA17" i="1"/>
  <c r="T29" i="1"/>
  <c r="K17" i="1"/>
  <c r="B17" i="1"/>
  <c r="AB16" i="1"/>
  <c r="AA16" i="1"/>
  <c r="Q16" i="1"/>
  <c r="O16" i="1"/>
  <c r="P16" i="1" s="1"/>
  <c r="N16" i="1"/>
  <c r="L16" i="1"/>
  <c r="B16" i="1"/>
  <c r="AB15" i="1"/>
  <c r="AA15" i="1"/>
  <c r="Q15" i="1"/>
  <c r="S15" i="1" s="1"/>
  <c r="O15" i="1"/>
  <c r="P15" i="1" s="1"/>
  <c r="N15" i="1"/>
  <c r="L15" i="1"/>
  <c r="B15" i="1"/>
  <c r="AB14" i="1"/>
  <c r="AA14" i="1"/>
  <c r="Q14" i="1"/>
  <c r="S14" i="1" s="1"/>
  <c r="O14" i="1"/>
  <c r="P14" i="1" s="1"/>
  <c r="N14" i="1"/>
  <c r="L14" i="1"/>
  <c r="B14" i="1"/>
  <c r="AB13" i="1"/>
  <c r="AA13" i="1"/>
  <c r="Q13" i="1"/>
  <c r="M13" i="1" s="1"/>
  <c r="K13" i="1"/>
  <c r="B13" i="1"/>
  <c r="AC12" i="1"/>
  <c r="X12" i="1"/>
  <c r="U12" i="1"/>
  <c r="AB11" i="1"/>
  <c r="AA11" i="1"/>
  <c r="Q11" i="1"/>
  <c r="M11" i="1" s="1"/>
  <c r="N11" i="1" s="1"/>
  <c r="K11" i="1"/>
  <c r="B11" i="1"/>
  <c r="AB10" i="1"/>
  <c r="AA10" i="1"/>
  <c r="Q10" i="1"/>
  <c r="S10" i="1" s="1"/>
  <c r="K10" i="1"/>
  <c r="B10" i="1"/>
  <c r="AB9" i="1"/>
  <c r="AA9" i="1"/>
  <c r="Q9" i="1"/>
  <c r="M9" i="1" s="1"/>
  <c r="N9" i="1" s="1"/>
  <c r="K9" i="1"/>
  <c r="B9" i="1"/>
  <c r="AB8" i="1"/>
  <c r="AA8" i="1"/>
  <c r="Q8" i="1"/>
  <c r="M8" i="1" s="1"/>
  <c r="N8" i="1" s="1"/>
  <c r="K8" i="1"/>
  <c r="B8" i="1"/>
  <c r="Q7" i="1"/>
  <c r="M7" i="1" s="1"/>
  <c r="N7" i="1" s="1"/>
  <c r="K7" i="1"/>
  <c r="B7" i="1"/>
  <c r="Q6" i="1"/>
  <c r="S6" i="1" s="1"/>
  <c r="K6" i="1"/>
  <c r="B6" i="1"/>
  <c r="AB5" i="1"/>
  <c r="AA5" i="1"/>
  <c r="Q5" i="1"/>
  <c r="M5" i="1" s="1"/>
  <c r="N5" i="1" s="1"/>
  <c r="K5" i="1"/>
  <c r="B5" i="1"/>
  <c r="AB4" i="1"/>
  <c r="AA4" i="1"/>
  <c r="T12" i="1"/>
  <c r="K4" i="1"/>
  <c r="B4" i="1"/>
  <c r="Q113" i="1" l="1"/>
  <c r="O119" i="1"/>
  <c r="P119" i="1" s="1"/>
  <c r="O147" i="1"/>
  <c r="P147" i="1" s="1"/>
  <c r="M376" i="1"/>
  <c r="N376" i="1" s="1"/>
  <c r="M420" i="1"/>
  <c r="N420" i="1" s="1"/>
  <c r="M124" i="1"/>
  <c r="N124" i="1" s="1"/>
  <c r="M349" i="1"/>
  <c r="N349" i="1" s="1"/>
  <c r="M372" i="1"/>
  <c r="N372" i="1" s="1"/>
  <c r="M382" i="1"/>
  <c r="N382" i="1" s="1"/>
  <c r="M111" i="1"/>
  <c r="N328" i="1"/>
  <c r="S23" i="1"/>
  <c r="S90" i="1"/>
  <c r="S233" i="1"/>
  <c r="N272" i="1"/>
  <c r="M342" i="1"/>
  <c r="K305" i="1"/>
  <c r="L305" i="1" s="1"/>
  <c r="M384" i="1"/>
  <c r="N384" i="1" s="1"/>
  <c r="M42" i="1"/>
  <c r="N42" i="1" s="1"/>
  <c r="S58" i="1"/>
  <c r="S91" i="1"/>
  <c r="O103" i="1"/>
  <c r="P103" i="1" s="1"/>
  <c r="S111" i="1"/>
  <c r="O265" i="1"/>
  <c r="P265" i="1" s="1"/>
  <c r="W31" i="1"/>
  <c r="W63" i="1"/>
  <c r="S61" i="1"/>
  <c r="O69" i="1"/>
  <c r="P69" i="1" s="1"/>
  <c r="S117" i="1"/>
  <c r="W128" i="1"/>
  <c r="S205" i="1"/>
  <c r="W280" i="1"/>
  <c r="O339" i="1"/>
  <c r="P339" i="1" s="1"/>
  <c r="W344" i="1"/>
  <c r="W14" i="1"/>
  <c r="O68" i="1"/>
  <c r="P68" i="1" s="1"/>
  <c r="W82" i="1"/>
  <c r="O107" i="1"/>
  <c r="P107" i="1" s="1"/>
  <c r="M186" i="1"/>
  <c r="N186" i="1" s="1"/>
  <c r="O203" i="1"/>
  <c r="P203" i="1" s="1"/>
  <c r="Q294" i="1"/>
  <c r="M386" i="1"/>
  <c r="N386" i="1" s="1"/>
  <c r="M400" i="1"/>
  <c r="N400" i="1" s="1"/>
  <c r="U49" i="1"/>
  <c r="M21" i="1"/>
  <c r="N21" i="1" s="1"/>
  <c r="W60" i="1"/>
  <c r="W61" i="1"/>
  <c r="L68" i="1"/>
  <c r="O101" i="1"/>
  <c r="P101" i="1" s="1"/>
  <c r="X123" i="1"/>
  <c r="M167" i="1"/>
  <c r="N167" i="1" s="1"/>
  <c r="W170" i="1"/>
  <c r="S172" i="1"/>
  <c r="M180" i="1"/>
  <c r="N180" i="1" s="1"/>
  <c r="W185" i="1"/>
  <c r="O217" i="1"/>
  <c r="P217" i="1" s="1"/>
  <c r="W238" i="1"/>
  <c r="S240" i="1"/>
  <c r="S245" i="1"/>
  <c r="W246" i="1"/>
  <c r="O247" i="1"/>
  <c r="P247" i="1" s="1"/>
  <c r="O261" i="1"/>
  <c r="P261" i="1" s="1"/>
  <c r="N267" i="1"/>
  <c r="M295" i="1"/>
  <c r="N295" i="1" s="1"/>
  <c r="O300" i="1"/>
  <c r="P300" i="1" s="1"/>
  <c r="O310" i="1"/>
  <c r="P310" i="1" s="1"/>
  <c r="O313" i="1"/>
  <c r="P313" i="1" s="1"/>
  <c r="M345" i="1"/>
  <c r="N345" i="1" s="1"/>
  <c r="M347" i="1"/>
  <c r="N347" i="1" s="1"/>
  <c r="S348" i="1"/>
  <c r="W361" i="1"/>
  <c r="S388" i="1"/>
  <c r="S395" i="1"/>
  <c r="Q41" i="1"/>
  <c r="W112" i="1"/>
  <c r="O291" i="1"/>
  <c r="P291" i="1" s="1"/>
  <c r="W323" i="1"/>
  <c r="W359" i="1"/>
  <c r="W366" i="1"/>
  <c r="M370" i="1"/>
  <c r="N370" i="1" s="1"/>
  <c r="M392" i="1"/>
  <c r="N392" i="1" s="1"/>
  <c r="M401" i="1"/>
  <c r="N401" i="1" s="1"/>
  <c r="S411" i="1"/>
  <c r="S7" i="1"/>
  <c r="X49" i="1"/>
  <c r="M47" i="1"/>
  <c r="N47" i="1" s="1"/>
  <c r="W84" i="1"/>
  <c r="O105" i="1"/>
  <c r="P105" i="1" s="1"/>
  <c r="U123" i="1"/>
  <c r="W130" i="1"/>
  <c r="W173" i="1"/>
  <c r="W241" i="1"/>
  <c r="W295" i="1"/>
  <c r="O337" i="1"/>
  <c r="P337" i="1" s="1"/>
  <c r="M346" i="1"/>
  <c r="N346" i="1" s="1"/>
  <c r="M353" i="1"/>
  <c r="N353" i="1" s="1"/>
  <c r="W364" i="1"/>
  <c r="M378" i="1"/>
  <c r="N378" i="1" s="1"/>
  <c r="M398" i="1"/>
  <c r="O398" i="1" s="1"/>
  <c r="P398" i="1" s="1"/>
  <c r="AA12" i="1"/>
  <c r="AB12" i="1"/>
  <c r="W9" i="1"/>
  <c r="W16" i="1"/>
  <c r="W87" i="1"/>
  <c r="W114" i="1"/>
  <c r="W115" i="1" s="1"/>
  <c r="W306" i="1"/>
  <c r="W308" i="1"/>
  <c r="W347" i="1"/>
  <c r="W348" i="1"/>
  <c r="W357" i="1"/>
  <c r="W360" i="1"/>
  <c r="W367" i="1"/>
  <c r="W5" i="1"/>
  <c r="W15" i="1"/>
  <c r="W58" i="1"/>
  <c r="W88" i="1"/>
  <c r="W167" i="1"/>
  <c r="W180" i="1"/>
  <c r="W234" i="1"/>
  <c r="W239" i="1"/>
  <c r="W11" i="1"/>
  <c r="W34" i="1"/>
  <c r="W65" i="1"/>
  <c r="W83" i="1"/>
  <c r="W132" i="1"/>
  <c r="W245" i="1"/>
  <c r="W307" i="1"/>
  <c r="W30" i="1"/>
  <c r="W36" i="1"/>
  <c r="W39" i="1" s="1"/>
  <c r="W42" i="1"/>
  <c r="W62" i="1"/>
  <c r="W64" i="1"/>
  <c r="W79" i="1"/>
  <c r="W85" i="1"/>
  <c r="W86" i="1"/>
  <c r="W92" i="1"/>
  <c r="W93" i="1"/>
  <c r="W111" i="1"/>
  <c r="W113" i="1" s="1"/>
  <c r="W116" i="1"/>
  <c r="W117" i="1"/>
  <c r="W124" i="1"/>
  <c r="W129" i="1"/>
  <c r="W171" i="1"/>
  <c r="W172" i="1"/>
  <c r="W178" i="1"/>
  <c r="W188" i="1"/>
  <c r="W205" i="1"/>
  <c r="W228" i="1"/>
  <c r="W233" i="1"/>
  <c r="W240" i="1"/>
  <c r="W244" i="1"/>
  <c r="W249" i="1"/>
  <c r="W250" i="1"/>
  <c r="W279" i="1"/>
  <c r="W281" i="1"/>
  <c r="W296" i="1"/>
  <c r="W324" i="1"/>
  <c r="W346" i="1"/>
  <c r="W362" i="1"/>
  <c r="W365" i="1"/>
  <c r="W368" i="1"/>
  <c r="W4" i="1"/>
  <c r="W8" i="1"/>
  <c r="W10" i="1"/>
  <c r="W13" i="1"/>
  <c r="W17" i="1"/>
  <c r="W40" i="1"/>
  <c r="W50" i="1"/>
  <c r="W81" i="1"/>
  <c r="W89" i="1"/>
  <c r="W90" i="1"/>
  <c r="W121" i="1"/>
  <c r="W202" i="1"/>
  <c r="W207" i="1"/>
  <c r="W235" i="1"/>
  <c r="W247" i="1"/>
  <c r="W248" i="1"/>
  <c r="W322" i="1"/>
  <c r="W325" i="1"/>
  <c r="W345" i="1"/>
  <c r="W358" i="1"/>
  <c r="O61" i="1"/>
  <c r="P61" i="1" s="1"/>
  <c r="O102" i="1"/>
  <c r="P102" i="1" s="1"/>
  <c r="O106" i="1"/>
  <c r="P106" i="1" s="1"/>
  <c r="O213" i="1"/>
  <c r="P213" i="1" s="1"/>
  <c r="O266" i="1"/>
  <c r="P266" i="1" s="1"/>
  <c r="O268" i="1"/>
  <c r="P268" i="1" s="1"/>
  <c r="O286" i="1"/>
  <c r="P286" i="1" s="1"/>
  <c r="O299" i="1"/>
  <c r="P299" i="1" s="1"/>
  <c r="N327" i="1"/>
  <c r="O338" i="1"/>
  <c r="P338" i="1" s="1"/>
  <c r="O353" i="1"/>
  <c r="P353" i="1" s="1"/>
  <c r="O67" i="1"/>
  <c r="P67" i="1" s="1"/>
  <c r="O400" i="1"/>
  <c r="P400" i="1" s="1"/>
  <c r="O53" i="1"/>
  <c r="P53" i="1" s="1"/>
  <c r="O100" i="1"/>
  <c r="P100" i="1" s="1"/>
  <c r="O104" i="1"/>
  <c r="P104" i="1" s="1"/>
  <c r="O211" i="1"/>
  <c r="P211" i="1" s="1"/>
  <c r="O262" i="1"/>
  <c r="P262" i="1" s="1"/>
  <c r="O273" i="1"/>
  <c r="P273" i="1" s="1"/>
  <c r="N277" i="1"/>
  <c r="N330" i="1"/>
  <c r="O340" i="1"/>
  <c r="P340" i="1" s="1"/>
  <c r="O382" i="1"/>
  <c r="P382" i="1" s="1"/>
  <c r="O420" i="1"/>
  <c r="P420" i="1" s="1"/>
  <c r="M89" i="1"/>
  <c r="N89" i="1" s="1"/>
  <c r="M130" i="1"/>
  <c r="N130" i="1" s="1"/>
  <c r="S170" i="1"/>
  <c r="S235" i="1"/>
  <c r="S296" i="1"/>
  <c r="S305" i="1" s="1"/>
  <c r="M375" i="1"/>
  <c r="N375" i="1" s="1"/>
  <c r="S385" i="1"/>
  <c r="S408" i="1"/>
  <c r="O90" i="1"/>
  <c r="P90" i="1" s="1"/>
  <c r="O93" i="1"/>
  <c r="P93" i="1" s="1"/>
  <c r="M128" i="1"/>
  <c r="N128" i="1" s="1"/>
  <c r="S178" i="1"/>
  <c r="S234" i="1"/>
  <c r="M238" i="1"/>
  <c r="N238" i="1" s="1"/>
  <c r="S241" i="1"/>
  <c r="S323" i="1"/>
  <c r="S325" i="1"/>
  <c r="S344" i="1"/>
  <c r="S351" i="1"/>
  <c r="S352" i="1"/>
  <c r="M371" i="1"/>
  <c r="N371" i="1" s="1"/>
  <c r="S380" i="1"/>
  <c r="S381" i="1"/>
  <c r="M387" i="1"/>
  <c r="N387" i="1" s="1"/>
  <c r="S412" i="1"/>
  <c r="S419" i="1"/>
  <c r="M421" i="1"/>
  <c r="N421" i="1" s="1"/>
  <c r="O422" i="1"/>
  <c r="P422" i="1" s="1"/>
  <c r="S422" i="1"/>
  <c r="M88" i="1"/>
  <c r="N88" i="1" s="1"/>
  <c r="M92" i="1"/>
  <c r="N92" i="1" s="1"/>
  <c r="Q131" i="1"/>
  <c r="M391" i="1"/>
  <c r="N391" i="1" s="1"/>
  <c r="S415" i="1"/>
  <c r="S418" i="1"/>
  <c r="M86" i="1"/>
  <c r="N86" i="1" s="1"/>
  <c r="Q184" i="1"/>
  <c r="S171" i="1"/>
  <c r="S192" i="1"/>
  <c r="S202" i="1"/>
  <c r="Q342" i="1"/>
  <c r="M354" i="1"/>
  <c r="N354" i="1" s="1"/>
  <c r="M374" i="1"/>
  <c r="N374" i="1" s="1"/>
  <c r="S377" i="1"/>
  <c r="M383" i="1"/>
  <c r="N383" i="1" s="1"/>
  <c r="M390" i="1"/>
  <c r="N390" i="1" s="1"/>
  <c r="O402" i="1"/>
  <c r="P402" i="1" s="1"/>
  <c r="Q80" i="1"/>
  <c r="M63" i="1"/>
  <c r="N63" i="1" s="1"/>
  <c r="M65" i="1"/>
  <c r="N65" i="1" s="1"/>
  <c r="M43" i="1"/>
  <c r="N43" i="1" s="1"/>
  <c r="M45" i="1"/>
  <c r="N45" i="1" s="1"/>
  <c r="M37" i="1"/>
  <c r="N37" i="1" s="1"/>
  <c r="S34" i="1"/>
  <c r="S30" i="1"/>
  <c r="S16" i="1"/>
  <c r="S20" i="1"/>
  <c r="S25" i="1"/>
  <c r="M26" i="1"/>
  <c r="N26" i="1" s="1"/>
  <c r="S22" i="1"/>
  <c r="M27" i="1"/>
  <c r="N27" i="1" s="1"/>
  <c r="S28" i="1"/>
  <c r="S5" i="1"/>
  <c r="M10" i="1"/>
  <c r="N10" i="1" s="1"/>
  <c r="S9" i="1"/>
  <c r="S11" i="1"/>
  <c r="L261" i="1"/>
  <c r="O51" i="1"/>
  <c r="P51" i="1" s="1"/>
  <c r="L56" i="1"/>
  <c r="L211" i="1"/>
  <c r="O263" i="1"/>
  <c r="P263" i="1" s="1"/>
  <c r="O264" i="1"/>
  <c r="P264" i="1" s="1"/>
  <c r="L268" i="1"/>
  <c r="L30" i="1"/>
  <c r="O30" i="1"/>
  <c r="K35" i="1"/>
  <c r="L35" i="1" s="1"/>
  <c r="K39" i="1"/>
  <c r="L39" i="1" s="1"/>
  <c r="L36" i="1"/>
  <c r="S38" i="1"/>
  <c r="M38" i="1"/>
  <c r="N38" i="1" s="1"/>
  <c r="L47" i="1"/>
  <c r="N50" i="1"/>
  <c r="L23" i="1"/>
  <c r="O23" i="1"/>
  <c r="P23" i="1" s="1"/>
  <c r="L27" i="1"/>
  <c r="L31" i="1"/>
  <c r="Q39" i="1"/>
  <c r="S44" i="1"/>
  <c r="Q48" i="1"/>
  <c r="M44" i="1"/>
  <c r="N44" i="1" s="1"/>
  <c r="L45" i="1"/>
  <c r="L52" i="1"/>
  <c r="O52" i="1"/>
  <c r="P52" i="1" s="1"/>
  <c r="L65" i="1"/>
  <c r="L34" i="1"/>
  <c r="O34" i="1"/>
  <c r="P34" i="1" s="1"/>
  <c r="L38" i="1"/>
  <c r="L6" i="1"/>
  <c r="L8" i="1"/>
  <c r="O8" i="1"/>
  <c r="P8" i="1" s="1"/>
  <c r="L4" i="1"/>
  <c r="K12" i="1"/>
  <c r="L12" i="1" s="1"/>
  <c r="S8" i="1"/>
  <c r="L9" i="1"/>
  <c r="O9" i="1"/>
  <c r="P9" i="1" s="1"/>
  <c r="L11" i="1"/>
  <c r="O11" i="1"/>
  <c r="P11" i="1" s="1"/>
  <c r="K29" i="1"/>
  <c r="L29" i="1" s="1"/>
  <c r="L13" i="1"/>
  <c r="O13" i="1"/>
  <c r="L17" i="1"/>
  <c r="L21" i="1"/>
  <c r="L25" i="1"/>
  <c r="O25" i="1"/>
  <c r="P25" i="1" s="1"/>
  <c r="L28" i="1"/>
  <c r="O28" i="1"/>
  <c r="P28" i="1" s="1"/>
  <c r="K41" i="1"/>
  <c r="L41" i="1" s="1"/>
  <c r="L40" i="1"/>
  <c r="O5" i="1"/>
  <c r="P5" i="1" s="1"/>
  <c r="L5" i="1"/>
  <c r="L7" i="1"/>
  <c r="O7" i="1"/>
  <c r="P7" i="1" s="1"/>
  <c r="L32" i="1"/>
  <c r="L33" i="1"/>
  <c r="O33" i="1"/>
  <c r="P33" i="1" s="1"/>
  <c r="L10" i="1"/>
  <c r="N13" i="1"/>
  <c r="S13" i="1"/>
  <c r="Q17" i="1"/>
  <c r="Q29" i="1" s="1"/>
  <c r="L26" i="1"/>
  <c r="S27" i="1"/>
  <c r="S31" i="1"/>
  <c r="Q32" i="1"/>
  <c r="S33" i="1"/>
  <c r="S36" i="1"/>
  <c r="L37" i="1"/>
  <c r="S43" i="1"/>
  <c r="M46" i="1"/>
  <c r="N46" i="1" s="1"/>
  <c r="T48" i="1"/>
  <c r="L53" i="1"/>
  <c r="L54" i="1"/>
  <c r="L61" i="1"/>
  <c r="L62" i="1"/>
  <c r="S62" i="1"/>
  <c r="M66" i="1"/>
  <c r="N66" i="1" s="1"/>
  <c r="L75" i="1"/>
  <c r="O75" i="1"/>
  <c r="P75" i="1" s="1"/>
  <c r="L78" i="1"/>
  <c r="O78" i="1"/>
  <c r="P78" i="1" s="1"/>
  <c r="L84" i="1"/>
  <c r="L92" i="1"/>
  <c r="L116" i="1"/>
  <c r="K122" i="1"/>
  <c r="L121" i="1"/>
  <c r="O121" i="1"/>
  <c r="P121" i="1" s="1"/>
  <c r="V123" i="1"/>
  <c r="L125" i="1"/>
  <c r="O125" i="1"/>
  <c r="P125" i="1" s="1"/>
  <c r="L130" i="1"/>
  <c r="M6" i="1"/>
  <c r="N6" i="1" s="1"/>
  <c r="T39" i="1"/>
  <c r="M40" i="1"/>
  <c r="O40" i="1" s="1"/>
  <c r="S45" i="1"/>
  <c r="O50" i="1"/>
  <c r="M55" i="1"/>
  <c r="N55" i="1" s="1"/>
  <c r="K59" i="1"/>
  <c r="L59" i="1" s="1"/>
  <c r="M62" i="1"/>
  <c r="N62" i="1" s="1"/>
  <c r="O70" i="1"/>
  <c r="P70" i="1" s="1"/>
  <c r="L79" i="1"/>
  <c r="M79" i="1"/>
  <c r="N79" i="1" s="1"/>
  <c r="S79" i="1"/>
  <c r="Q110" i="1"/>
  <c r="L96" i="1"/>
  <c r="O96" i="1"/>
  <c r="P96" i="1" s="1"/>
  <c r="L126" i="1"/>
  <c r="O126" i="1"/>
  <c r="P126" i="1" s="1"/>
  <c r="L127" i="1"/>
  <c r="O127" i="1"/>
  <c r="P127" i="1" s="1"/>
  <c r="M31" i="1"/>
  <c r="M36" i="1"/>
  <c r="O73" i="1"/>
  <c r="P73" i="1" s="1"/>
  <c r="L73" i="1"/>
  <c r="L86" i="1"/>
  <c r="L87" i="1"/>
  <c r="L98" i="1"/>
  <c r="O98" i="1"/>
  <c r="P98" i="1" s="1"/>
  <c r="L112" i="1"/>
  <c r="S114" i="1"/>
  <c r="S115" i="1" s="1"/>
  <c r="M114" i="1"/>
  <c r="O114" i="1" s="1"/>
  <c r="Q115" i="1"/>
  <c r="O118" i="1"/>
  <c r="P118" i="1" s="1"/>
  <c r="L118" i="1"/>
  <c r="O128" i="1"/>
  <c r="P128" i="1" s="1"/>
  <c r="L128" i="1"/>
  <c r="L134" i="1"/>
  <c r="O134" i="1"/>
  <c r="P134" i="1" s="1"/>
  <c r="Q4" i="1"/>
  <c r="K48" i="1"/>
  <c r="O42" i="1"/>
  <c r="Q59" i="1"/>
  <c r="S50" i="1"/>
  <c r="S59" i="1" s="1"/>
  <c r="L57" i="1"/>
  <c r="O57" i="1"/>
  <c r="P57" i="1" s="1"/>
  <c r="L58" i="1"/>
  <c r="O58" i="1"/>
  <c r="P58" i="1" s="1"/>
  <c r="K80" i="1"/>
  <c r="L80" i="1" s="1"/>
  <c r="L60" i="1"/>
  <c r="M60" i="1"/>
  <c r="L64" i="1"/>
  <c r="O64" i="1"/>
  <c r="P64" i="1" s="1"/>
  <c r="S64" i="1"/>
  <c r="L74" i="1"/>
  <c r="O74" i="1"/>
  <c r="P74" i="1" s="1"/>
  <c r="O77" i="1"/>
  <c r="P77" i="1" s="1"/>
  <c r="L77" i="1"/>
  <c r="K110" i="1"/>
  <c r="L110" i="1" s="1"/>
  <c r="L81" i="1"/>
  <c r="O81" i="1"/>
  <c r="L85" i="1"/>
  <c r="M85" i="1"/>
  <c r="N85" i="1" s="1"/>
  <c r="S85" i="1"/>
  <c r="L88" i="1"/>
  <c r="L89" i="1"/>
  <c r="L91" i="1"/>
  <c r="O91" i="1"/>
  <c r="P91" i="1" s="1"/>
  <c r="L97" i="1"/>
  <c r="O97" i="1"/>
  <c r="P97" i="1" s="1"/>
  <c r="L108" i="1"/>
  <c r="O108" i="1"/>
  <c r="P108" i="1" s="1"/>
  <c r="L109" i="1"/>
  <c r="O109" i="1"/>
  <c r="P109" i="1" s="1"/>
  <c r="K113" i="1"/>
  <c r="L113" i="1" s="1"/>
  <c r="L111" i="1"/>
  <c r="O111" i="1"/>
  <c r="L117" i="1"/>
  <c r="O117" i="1"/>
  <c r="P117" i="1" s="1"/>
  <c r="L120" i="1"/>
  <c r="O120" i="1"/>
  <c r="P120" i="1" s="1"/>
  <c r="K131" i="1"/>
  <c r="L131" i="1" s="1"/>
  <c r="L124" i="1"/>
  <c r="O124" i="1"/>
  <c r="S81" i="1"/>
  <c r="S89" i="1"/>
  <c r="L90" i="1"/>
  <c r="S92" i="1"/>
  <c r="L93" i="1"/>
  <c r="L99" i="1"/>
  <c r="L100" i="1"/>
  <c r="L101" i="1"/>
  <c r="L102" i="1"/>
  <c r="L103" i="1"/>
  <c r="L104" i="1"/>
  <c r="L105" i="1"/>
  <c r="L106" i="1"/>
  <c r="L107" i="1"/>
  <c r="N111" i="1"/>
  <c r="S112" i="1"/>
  <c r="S113" i="1" s="1"/>
  <c r="L114" i="1"/>
  <c r="Q116" i="1"/>
  <c r="L119" i="1"/>
  <c r="S129" i="1"/>
  <c r="S131" i="1" s="1"/>
  <c r="L132" i="1"/>
  <c r="S132" i="1"/>
  <c r="L136" i="1"/>
  <c r="O136" i="1"/>
  <c r="P136" i="1" s="1"/>
  <c r="S136" i="1"/>
  <c r="L137" i="1"/>
  <c r="O137" i="1"/>
  <c r="P137" i="1" s="1"/>
  <c r="S137" i="1"/>
  <c r="L138" i="1"/>
  <c r="O138" i="1"/>
  <c r="P138" i="1" s="1"/>
  <c r="S138" i="1"/>
  <c r="L139" i="1"/>
  <c r="O139" i="1"/>
  <c r="P139" i="1" s="1"/>
  <c r="S139" i="1"/>
  <c r="L140" i="1"/>
  <c r="O140" i="1"/>
  <c r="P140" i="1" s="1"/>
  <c r="S140" i="1"/>
  <c r="L141" i="1"/>
  <c r="O141" i="1"/>
  <c r="P141" i="1" s="1"/>
  <c r="S141" i="1"/>
  <c r="L142" i="1"/>
  <c r="O142" i="1"/>
  <c r="P142" i="1" s="1"/>
  <c r="S142" i="1"/>
  <c r="L143" i="1"/>
  <c r="O143" i="1"/>
  <c r="P143" i="1" s="1"/>
  <c r="S143" i="1"/>
  <c r="L144" i="1"/>
  <c r="O144" i="1"/>
  <c r="P144" i="1" s="1"/>
  <c r="S144" i="1"/>
  <c r="L145" i="1"/>
  <c r="O149" i="1"/>
  <c r="P149" i="1" s="1"/>
  <c r="L151" i="1"/>
  <c r="O151" i="1"/>
  <c r="P151" i="1" s="1"/>
  <c r="L159" i="1"/>
  <c r="O159" i="1"/>
  <c r="P159" i="1" s="1"/>
  <c r="O162" i="1"/>
  <c r="P162" i="1" s="1"/>
  <c r="L162" i="1"/>
  <c r="O163" i="1"/>
  <c r="P163" i="1" s="1"/>
  <c r="L163" i="1"/>
  <c r="O164" i="1"/>
  <c r="P164" i="1" s="1"/>
  <c r="L164" i="1"/>
  <c r="O165" i="1"/>
  <c r="P165" i="1" s="1"/>
  <c r="L165" i="1"/>
  <c r="O166" i="1"/>
  <c r="P166" i="1" s="1"/>
  <c r="L166" i="1"/>
  <c r="O168" i="1"/>
  <c r="P168" i="1" s="1"/>
  <c r="L168" i="1"/>
  <c r="O169" i="1"/>
  <c r="P169" i="1" s="1"/>
  <c r="L169" i="1"/>
  <c r="L170" i="1"/>
  <c r="L175" i="1"/>
  <c r="O175" i="1"/>
  <c r="P175" i="1" s="1"/>
  <c r="M84" i="1"/>
  <c r="N84" i="1" s="1"/>
  <c r="M87" i="1"/>
  <c r="N87" i="1" s="1"/>
  <c r="M129" i="1"/>
  <c r="N129" i="1" s="1"/>
  <c r="M132" i="1"/>
  <c r="O132" i="1" s="1"/>
  <c r="O133" i="1"/>
  <c r="P133" i="1" s="1"/>
  <c r="O135" i="1"/>
  <c r="P135" i="1" s="1"/>
  <c r="M145" i="1"/>
  <c r="N145" i="1" s="1"/>
  <c r="L160" i="1"/>
  <c r="O160" i="1"/>
  <c r="P160" i="1" s="1"/>
  <c r="S166" i="1"/>
  <c r="L171" i="1"/>
  <c r="O171" i="1"/>
  <c r="P171" i="1" s="1"/>
  <c r="O71" i="1"/>
  <c r="P71" i="1" s="1"/>
  <c r="O72" i="1"/>
  <c r="P72" i="1" s="1"/>
  <c r="O76" i="1"/>
  <c r="P76" i="1" s="1"/>
  <c r="M112" i="1"/>
  <c r="N112" i="1" s="1"/>
  <c r="K115" i="1"/>
  <c r="L115" i="1" s="1"/>
  <c r="L146" i="1"/>
  <c r="O146" i="1"/>
  <c r="P146" i="1" s="1"/>
  <c r="L147" i="1"/>
  <c r="O148" i="1"/>
  <c r="P148" i="1" s="1"/>
  <c r="L152" i="1"/>
  <c r="O152" i="1"/>
  <c r="P152" i="1" s="1"/>
  <c r="L167" i="1"/>
  <c r="L172" i="1"/>
  <c r="O172" i="1"/>
  <c r="P172" i="1" s="1"/>
  <c r="L174" i="1"/>
  <c r="O174" i="1"/>
  <c r="P174" i="1" s="1"/>
  <c r="L178" i="1"/>
  <c r="N81" i="1"/>
  <c r="O150" i="1"/>
  <c r="P150" i="1" s="1"/>
  <c r="L150" i="1"/>
  <c r="L153" i="1"/>
  <c r="O153" i="1"/>
  <c r="P153" i="1" s="1"/>
  <c r="O156" i="1"/>
  <c r="P156" i="1" s="1"/>
  <c r="L156" i="1"/>
  <c r="O157" i="1"/>
  <c r="P157" i="1" s="1"/>
  <c r="L157" i="1"/>
  <c r="O158" i="1"/>
  <c r="P158" i="1" s="1"/>
  <c r="L158" i="1"/>
  <c r="S173" i="1"/>
  <c r="M173" i="1"/>
  <c r="N173" i="1" s="1"/>
  <c r="L179" i="1"/>
  <c r="O179" i="1"/>
  <c r="P179" i="1" s="1"/>
  <c r="L181" i="1"/>
  <c r="O181" i="1"/>
  <c r="P181" i="1" s="1"/>
  <c r="K183" i="1"/>
  <c r="Q185" i="1"/>
  <c r="S185" i="1" s="1"/>
  <c r="S188" i="1"/>
  <c r="M188" i="1"/>
  <c r="N188" i="1" s="1"/>
  <c r="K189" i="1"/>
  <c r="L192" i="1"/>
  <c r="O192" i="1"/>
  <c r="P192" i="1" s="1"/>
  <c r="O198" i="1"/>
  <c r="P198" i="1" s="1"/>
  <c r="L198" i="1"/>
  <c r="K199" i="1"/>
  <c r="M201" i="1"/>
  <c r="N201" i="1" s="1"/>
  <c r="L203" i="1"/>
  <c r="O205" i="1"/>
  <c r="P205" i="1" s="1"/>
  <c r="O206" i="1"/>
  <c r="P206" i="1" s="1"/>
  <c r="L206" i="1"/>
  <c r="K207" i="1"/>
  <c r="O209" i="1"/>
  <c r="P209" i="1" s="1"/>
  <c r="K212" i="1"/>
  <c r="L225" i="1"/>
  <c r="O225" i="1"/>
  <c r="P225" i="1" s="1"/>
  <c r="K237" i="1"/>
  <c r="L237" i="1" s="1"/>
  <c r="L228" i="1"/>
  <c r="L239" i="1"/>
  <c r="O239" i="1"/>
  <c r="P239" i="1" s="1"/>
  <c r="U243" i="1"/>
  <c r="L253" i="1"/>
  <c r="O253" i="1"/>
  <c r="P253" i="1" s="1"/>
  <c r="M170" i="1"/>
  <c r="N170" i="1" s="1"/>
  <c r="M178" i="1"/>
  <c r="N178" i="1" s="1"/>
  <c r="M191" i="1"/>
  <c r="L194" i="1"/>
  <c r="O194" i="1"/>
  <c r="P194" i="1" s="1"/>
  <c r="K195" i="1"/>
  <c r="M197" i="1"/>
  <c r="O200" i="1"/>
  <c r="P200" i="1" s="1"/>
  <c r="K204" i="1"/>
  <c r="S207" i="1"/>
  <c r="M207" i="1"/>
  <c r="N207" i="1" s="1"/>
  <c r="K208" i="1"/>
  <c r="L214" i="1"/>
  <c r="O214" i="1"/>
  <c r="P214" i="1" s="1"/>
  <c r="K215" i="1"/>
  <c r="O216" i="1"/>
  <c r="P216" i="1" s="1"/>
  <c r="L216" i="1"/>
  <c r="L230" i="1"/>
  <c r="O230" i="1"/>
  <c r="P230" i="1" s="1"/>
  <c r="L231" i="1"/>
  <c r="O231" i="1"/>
  <c r="P231" i="1" s="1"/>
  <c r="K242" i="1"/>
  <c r="S239" i="1"/>
  <c r="V243" i="1"/>
  <c r="L255" i="1"/>
  <c r="O255" i="1"/>
  <c r="P255" i="1" s="1"/>
  <c r="L258" i="1"/>
  <c r="O258" i="1"/>
  <c r="P258" i="1" s="1"/>
  <c r="L259" i="1"/>
  <c r="O154" i="1"/>
  <c r="P154" i="1" s="1"/>
  <c r="O155" i="1"/>
  <c r="P155" i="1" s="1"/>
  <c r="O161" i="1"/>
  <c r="P161" i="1" s="1"/>
  <c r="O173" i="1"/>
  <c r="P173" i="1" s="1"/>
  <c r="O176" i="1"/>
  <c r="P176" i="1" s="1"/>
  <c r="O177" i="1"/>
  <c r="P177" i="1" s="1"/>
  <c r="O210" i="1"/>
  <c r="P210" i="1" s="1"/>
  <c r="L210" i="1"/>
  <c r="L219" i="1"/>
  <c r="O219" i="1"/>
  <c r="P219" i="1" s="1"/>
  <c r="L220" i="1"/>
  <c r="O220" i="1"/>
  <c r="P220" i="1" s="1"/>
  <c r="L233" i="1"/>
  <c r="O233" i="1"/>
  <c r="P233" i="1" s="1"/>
  <c r="L235" i="1"/>
  <c r="L241" i="1"/>
  <c r="O241" i="1"/>
  <c r="P241" i="1" s="1"/>
  <c r="X243" i="1"/>
  <c r="L245" i="1"/>
  <c r="O245" i="1"/>
  <c r="P245" i="1" s="1"/>
  <c r="M182" i="1"/>
  <c r="N182" i="1" s="1"/>
  <c r="O186" i="1"/>
  <c r="P186" i="1" s="1"/>
  <c r="L187" i="1"/>
  <c r="M187" i="1"/>
  <c r="N187" i="1" s="1"/>
  <c r="L190" i="1"/>
  <c r="M190" i="1"/>
  <c r="N190" i="1" s="1"/>
  <c r="S190" i="1"/>
  <c r="O193" i="1"/>
  <c r="P193" i="1" s="1"/>
  <c r="L202" i="1"/>
  <c r="O202" i="1"/>
  <c r="P202" i="1" s="1"/>
  <c r="L223" i="1"/>
  <c r="O223" i="1"/>
  <c r="P223" i="1" s="1"/>
  <c r="O236" i="1"/>
  <c r="P236" i="1" s="1"/>
  <c r="L236" i="1"/>
  <c r="L250" i="1"/>
  <c r="O250" i="1"/>
  <c r="P250" i="1" s="1"/>
  <c r="L251" i="1"/>
  <c r="O251" i="1"/>
  <c r="P251" i="1" s="1"/>
  <c r="L217" i="1"/>
  <c r="L218" i="1"/>
  <c r="O222" i="1"/>
  <c r="P222" i="1" s="1"/>
  <c r="O224" i="1"/>
  <c r="P224" i="1" s="1"/>
  <c r="Q228" i="1"/>
  <c r="S228" i="1" s="1"/>
  <c r="O229" i="1"/>
  <c r="P229" i="1" s="1"/>
  <c r="O234" i="1"/>
  <c r="P234" i="1" s="1"/>
  <c r="M235" i="1"/>
  <c r="N235" i="1" s="1"/>
  <c r="L238" i="1"/>
  <c r="L247" i="1"/>
  <c r="L254" i="1"/>
  <c r="O256" i="1"/>
  <c r="P256" i="1" s="1"/>
  <c r="M259" i="1"/>
  <c r="N259" i="1" s="1"/>
  <c r="K260" i="1"/>
  <c r="K278" i="1" s="1"/>
  <c r="L278" i="1" s="1"/>
  <c r="O269" i="1"/>
  <c r="P269" i="1" s="1"/>
  <c r="O270" i="1"/>
  <c r="P270" i="1" s="1"/>
  <c r="O271" i="1"/>
  <c r="P271" i="1" s="1"/>
  <c r="L273" i="1"/>
  <c r="M274" i="1"/>
  <c r="N274" i="1" s="1"/>
  <c r="M275" i="1"/>
  <c r="N275" i="1" s="1"/>
  <c r="M276" i="1"/>
  <c r="N276" i="1" s="1"/>
  <c r="S281" i="1"/>
  <c r="M281" i="1"/>
  <c r="N281" i="1" s="1"/>
  <c r="K282" i="1"/>
  <c r="M283" i="1"/>
  <c r="M284" i="1"/>
  <c r="N284" i="1" s="1"/>
  <c r="L296" i="1"/>
  <c r="N342" i="1"/>
  <c r="X343" i="1"/>
  <c r="O221" i="1"/>
  <c r="P221" i="1" s="1"/>
  <c r="O226" i="1"/>
  <c r="P226" i="1" s="1"/>
  <c r="O232" i="1"/>
  <c r="P232" i="1" s="1"/>
  <c r="O240" i="1"/>
  <c r="P240" i="1" s="1"/>
  <c r="Q242" i="1"/>
  <c r="Q278" i="1"/>
  <c r="O246" i="1"/>
  <c r="P246" i="1" s="1"/>
  <c r="O249" i="1"/>
  <c r="P249" i="1" s="1"/>
  <c r="O252" i="1"/>
  <c r="P252" i="1" s="1"/>
  <c r="O274" i="1"/>
  <c r="P274" i="1" s="1"/>
  <c r="K279" i="1"/>
  <c r="L297" i="1"/>
  <c r="O297" i="1"/>
  <c r="P297" i="1" s="1"/>
  <c r="L298" i="1"/>
  <c r="O298" i="1"/>
  <c r="P298" i="1" s="1"/>
  <c r="L301" i="1"/>
  <c r="O301" i="1"/>
  <c r="P301" i="1" s="1"/>
  <c r="L302" i="1"/>
  <c r="O302" i="1"/>
  <c r="P302" i="1" s="1"/>
  <c r="L303" i="1"/>
  <c r="O303" i="1"/>
  <c r="P303" i="1" s="1"/>
  <c r="K342" i="1"/>
  <c r="L326" i="1"/>
  <c r="O326" i="1"/>
  <c r="P326" i="1" s="1"/>
  <c r="L331" i="1"/>
  <c r="O331" i="1"/>
  <c r="P331" i="1" s="1"/>
  <c r="L352" i="1"/>
  <c r="N244" i="1"/>
  <c r="S279" i="1"/>
  <c r="M279" i="1"/>
  <c r="L286" i="1"/>
  <c r="O290" i="1"/>
  <c r="P290" i="1" s="1"/>
  <c r="L290" i="1"/>
  <c r="O293" i="1"/>
  <c r="P293" i="1" s="1"/>
  <c r="O315" i="1"/>
  <c r="P315" i="1" s="1"/>
  <c r="L315" i="1"/>
  <c r="U343" i="1"/>
  <c r="L350" i="1"/>
  <c r="O238" i="1"/>
  <c r="O244" i="1"/>
  <c r="S244" i="1"/>
  <c r="S278" i="1" s="1"/>
  <c r="M280" i="1"/>
  <c r="N280" i="1" s="1"/>
  <c r="S280" i="1"/>
  <c r="K285" i="1"/>
  <c r="K287" i="1"/>
  <c r="M288" i="1"/>
  <c r="M289" i="1"/>
  <c r="N289" i="1" s="1"/>
  <c r="L292" i="1"/>
  <c r="O292" i="1"/>
  <c r="P292" i="1" s="1"/>
  <c r="L320" i="1"/>
  <c r="O320" i="1"/>
  <c r="P320" i="1" s="1"/>
  <c r="L341" i="1"/>
  <c r="O341" i="1"/>
  <c r="P341" i="1" s="1"/>
  <c r="V343" i="1"/>
  <c r="L354" i="1"/>
  <c r="L295" i="1"/>
  <c r="M296" i="1"/>
  <c r="N296" i="1" s="1"/>
  <c r="L300" i="1"/>
  <c r="Q306" i="1"/>
  <c r="S306" i="1" s="1"/>
  <c r="S321" i="1" s="1"/>
  <c r="L310" i="1"/>
  <c r="N322" i="1"/>
  <c r="L345" i="1"/>
  <c r="L347" i="1"/>
  <c r="L349" i="1"/>
  <c r="S350" i="1"/>
  <c r="M352" i="1"/>
  <c r="N352" i="1" s="1"/>
  <c r="L353" i="1"/>
  <c r="S354" i="1"/>
  <c r="M360" i="1"/>
  <c r="N360" i="1" s="1"/>
  <c r="S360" i="1"/>
  <c r="M364" i="1"/>
  <c r="N364" i="1" s="1"/>
  <c r="S364" i="1"/>
  <c r="M368" i="1"/>
  <c r="N368" i="1" s="1"/>
  <c r="S368" i="1"/>
  <c r="L379" i="1"/>
  <c r="O379" i="1"/>
  <c r="P379" i="1" s="1"/>
  <c r="L385" i="1"/>
  <c r="Q305" i="1"/>
  <c r="O322" i="1"/>
  <c r="S322" i="1"/>
  <c r="O336" i="1"/>
  <c r="P336" i="1" s="1"/>
  <c r="K356" i="1"/>
  <c r="L356" i="1" s="1"/>
  <c r="O344" i="1"/>
  <c r="O348" i="1"/>
  <c r="P348" i="1" s="1"/>
  <c r="O351" i="1"/>
  <c r="P351" i="1" s="1"/>
  <c r="R427" i="1"/>
  <c r="S357" i="1"/>
  <c r="M357" i="1"/>
  <c r="S361" i="1"/>
  <c r="M361" i="1"/>
  <c r="N361" i="1" s="1"/>
  <c r="S365" i="1"/>
  <c r="M365" i="1"/>
  <c r="N365" i="1" s="1"/>
  <c r="S369" i="1"/>
  <c r="M369" i="1"/>
  <c r="N369" i="1" s="1"/>
  <c r="L373" i="1"/>
  <c r="L383" i="1"/>
  <c r="L389" i="1"/>
  <c r="N304" i="1"/>
  <c r="N311" i="1"/>
  <c r="K321" i="1"/>
  <c r="L321" i="1" s="1"/>
  <c r="N329" i="1"/>
  <c r="L344" i="1"/>
  <c r="M350" i="1"/>
  <c r="N350" i="1" s="1"/>
  <c r="M355" i="1"/>
  <c r="N355" i="1" s="1"/>
  <c r="L358" i="1"/>
  <c r="M358" i="1"/>
  <c r="N358" i="1" s="1"/>
  <c r="S358" i="1"/>
  <c r="K359" i="1"/>
  <c r="L362" i="1"/>
  <c r="M362" i="1"/>
  <c r="N362" i="1" s="1"/>
  <c r="S362" i="1"/>
  <c r="K363" i="1"/>
  <c r="L366" i="1"/>
  <c r="M366" i="1"/>
  <c r="N366" i="1" s="1"/>
  <c r="S366" i="1"/>
  <c r="K367" i="1"/>
  <c r="O370" i="1"/>
  <c r="P370" i="1" s="1"/>
  <c r="L371" i="1"/>
  <c r="L377" i="1"/>
  <c r="L387" i="1"/>
  <c r="O295" i="1"/>
  <c r="Q356" i="1"/>
  <c r="S359" i="1"/>
  <c r="M359" i="1"/>
  <c r="N359" i="1" s="1"/>
  <c r="K360" i="1"/>
  <c r="S363" i="1"/>
  <c r="M363" i="1"/>
  <c r="N363" i="1" s="1"/>
  <c r="K364" i="1"/>
  <c r="S367" i="1"/>
  <c r="M367" i="1"/>
  <c r="N367" i="1" s="1"/>
  <c r="K368" i="1"/>
  <c r="L375" i="1"/>
  <c r="L381" i="1"/>
  <c r="L391" i="1"/>
  <c r="Q397" i="1"/>
  <c r="L370" i="1"/>
  <c r="S371" i="1"/>
  <c r="M373" i="1"/>
  <c r="N373" i="1" s="1"/>
  <c r="L374" i="1"/>
  <c r="S375" i="1"/>
  <c r="M377" i="1"/>
  <c r="N377" i="1" s="1"/>
  <c r="L378" i="1"/>
  <c r="S379" i="1"/>
  <c r="M381" i="1"/>
  <c r="N381" i="1" s="1"/>
  <c r="L382" i="1"/>
  <c r="S383" i="1"/>
  <c r="M385" i="1"/>
  <c r="N385" i="1" s="1"/>
  <c r="L386" i="1"/>
  <c r="S387" i="1"/>
  <c r="M389" i="1"/>
  <c r="N389" i="1" s="1"/>
  <c r="L390" i="1"/>
  <c r="S391" i="1"/>
  <c r="O392" i="1"/>
  <c r="P392" i="1" s="1"/>
  <c r="M394" i="1"/>
  <c r="N394" i="1" s="1"/>
  <c r="S394" i="1"/>
  <c r="S403" i="1"/>
  <c r="S405" i="1"/>
  <c r="K423" i="1"/>
  <c r="L423" i="1" s="1"/>
  <c r="L407" i="1"/>
  <c r="L425" i="1"/>
  <c r="X427" i="1"/>
  <c r="O372" i="1"/>
  <c r="P372" i="1" s="1"/>
  <c r="O376" i="1"/>
  <c r="P376" i="1" s="1"/>
  <c r="O380" i="1"/>
  <c r="P380" i="1" s="1"/>
  <c r="O388" i="1"/>
  <c r="P388" i="1" s="1"/>
  <c r="L396" i="1"/>
  <c r="L404" i="1"/>
  <c r="O404" i="1"/>
  <c r="P404" i="1" s="1"/>
  <c r="T427" i="1"/>
  <c r="S404" i="1"/>
  <c r="O409" i="1"/>
  <c r="P409" i="1" s="1"/>
  <c r="L409" i="1"/>
  <c r="L411" i="1"/>
  <c r="O411" i="1"/>
  <c r="P411" i="1" s="1"/>
  <c r="O413" i="1"/>
  <c r="P413" i="1" s="1"/>
  <c r="L413" i="1"/>
  <c r="U427" i="1"/>
  <c r="M393" i="1"/>
  <c r="K394" i="1"/>
  <c r="L403" i="1"/>
  <c r="O403" i="1"/>
  <c r="P403" i="1" s="1"/>
  <c r="L405" i="1"/>
  <c r="O405" i="1"/>
  <c r="P405" i="1" s="1"/>
  <c r="V427" i="1"/>
  <c r="W424" i="1"/>
  <c r="W412" i="1"/>
  <c r="W408" i="1"/>
  <c r="Z430" i="1"/>
  <c r="Z10" i="1" s="1"/>
  <c r="Y10" i="1" s="1"/>
  <c r="W407" i="1"/>
  <c r="W401" i="1"/>
  <c r="W399" i="1"/>
  <c r="W425" i="1"/>
  <c r="W410" i="1"/>
  <c r="W402" i="1"/>
  <c r="W413" i="1"/>
  <c r="W411" i="1"/>
  <c r="W409" i="1"/>
  <c r="W400" i="1"/>
  <c r="W398" i="1"/>
  <c r="M396" i="1"/>
  <c r="N396" i="1" s="1"/>
  <c r="L398" i="1"/>
  <c r="L400" i="1"/>
  <c r="L402" i="1"/>
  <c r="K406" i="1"/>
  <c r="L406" i="1" s="1"/>
  <c r="L408" i="1"/>
  <c r="O410" i="1"/>
  <c r="P410" i="1" s="1"/>
  <c r="O414" i="1"/>
  <c r="P414" i="1" s="1"/>
  <c r="O415" i="1"/>
  <c r="P415" i="1" s="1"/>
  <c r="L417" i="1"/>
  <c r="L418" i="1"/>
  <c r="L419" i="1"/>
  <c r="L420" i="1"/>
  <c r="L422" i="1"/>
  <c r="N424" i="1"/>
  <c r="Q425" i="1"/>
  <c r="O395" i="1"/>
  <c r="P395" i="1" s="1"/>
  <c r="O399" i="1"/>
  <c r="P399" i="1" s="1"/>
  <c r="O412" i="1"/>
  <c r="P412" i="1" s="1"/>
  <c r="O416" i="1"/>
  <c r="P416" i="1" s="1"/>
  <c r="O421" i="1"/>
  <c r="P421" i="1" s="1"/>
  <c r="O424" i="1"/>
  <c r="S424" i="1"/>
  <c r="K426" i="1"/>
  <c r="N398" i="1"/>
  <c r="Q406" i="1"/>
  <c r="Q407" i="1"/>
  <c r="S407" i="1" s="1"/>
  <c r="W80" i="1" l="1"/>
  <c r="O349" i="1"/>
  <c r="P349" i="1" s="1"/>
  <c r="O284" i="1"/>
  <c r="P284" i="1" s="1"/>
  <c r="W426" i="1"/>
  <c r="O384" i="1"/>
  <c r="P384" i="1" s="1"/>
  <c r="O10" i="1"/>
  <c r="P10" i="1" s="1"/>
  <c r="O21" i="1"/>
  <c r="P21" i="1" s="1"/>
  <c r="S237" i="1"/>
  <c r="O43" i="1"/>
  <c r="P43" i="1" s="1"/>
  <c r="W48" i="1"/>
  <c r="M406" i="1"/>
  <c r="N406" i="1" s="1"/>
  <c r="S39" i="1"/>
  <c r="O26" i="1"/>
  <c r="P26" i="1" s="1"/>
  <c r="W305" i="1"/>
  <c r="O180" i="1"/>
  <c r="P180" i="1" s="1"/>
  <c r="O386" i="1"/>
  <c r="P386" i="1" s="1"/>
  <c r="O347" i="1"/>
  <c r="P347" i="1" s="1"/>
  <c r="O401" i="1"/>
  <c r="P401" i="1" s="1"/>
  <c r="O391" i="1"/>
  <c r="P391" i="1" s="1"/>
  <c r="O346" i="1"/>
  <c r="P346" i="1" s="1"/>
  <c r="O188" i="1"/>
  <c r="P188" i="1" s="1"/>
  <c r="S242" i="1"/>
  <c r="O88" i="1"/>
  <c r="P88" i="1" s="1"/>
  <c r="S48" i="1"/>
  <c r="O63" i="1"/>
  <c r="P63" i="1" s="1"/>
  <c r="O345" i="1"/>
  <c r="P345" i="1" s="1"/>
  <c r="W242" i="1"/>
  <c r="W227" i="1"/>
  <c r="O92" i="1"/>
  <c r="P92" i="1" s="1"/>
  <c r="O46" i="1"/>
  <c r="P46" i="1" s="1"/>
  <c r="O167" i="1"/>
  <c r="P167" i="1" s="1"/>
  <c r="X428" i="1"/>
  <c r="O383" i="1"/>
  <c r="P383" i="1" s="1"/>
  <c r="O44" i="1"/>
  <c r="P44" i="1" s="1"/>
  <c r="O45" i="1"/>
  <c r="P45" i="1" s="1"/>
  <c r="O47" i="1"/>
  <c r="P47" i="1" s="1"/>
  <c r="O371" i="1"/>
  <c r="P371" i="1" s="1"/>
  <c r="O378" i="1"/>
  <c r="P378" i="1" s="1"/>
  <c r="W356" i="1"/>
  <c r="U428" i="1"/>
  <c r="O387" i="1"/>
  <c r="P387" i="1" s="1"/>
  <c r="O276" i="1"/>
  <c r="P276" i="1" s="1"/>
  <c r="M305" i="1"/>
  <c r="N305" i="1" s="1"/>
  <c r="M48" i="1"/>
  <c r="N48" i="1" s="1"/>
  <c r="W12" i="1"/>
  <c r="W397" i="1"/>
  <c r="W278" i="1"/>
  <c r="W122" i="1"/>
  <c r="W110" i="1"/>
  <c r="W237" i="1"/>
  <c r="W342" i="1"/>
  <c r="W294" i="1"/>
  <c r="Z407" i="1"/>
  <c r="Y407" i="1" s="1"/>
  <c r="Y423" i="1" s="1"/>
  <c r="W29" i="1"/>
  <c r="W131" i="1"/>
  <c r="W184" i="1"/>
  <c r="W321" i="1"/>
  <c r="W59" i="1"/>
  <c r="W35" i="1"/>
  <c r="W406" i="1"/>
  <c r="O289" i="1"/>
  <c r="P289" i="1" s="1"/>
  <c r="M278" i="1"/>
  <c r="N278" i="1" s="1"/>
  <c r="O375" i="1"/>
  <c r="P375" i="1" s="1"/>
  <c r="M356" i="1"/>
  <c r="N356" i="1" s="1"/>
  <c r="O377" i="1"/>
  <c r="P377" i="1" s="1"/>
  <c r="O201" i="1"/>
  <c r="P201" i="1" s="1"/>
  <c r="O55" i="1"/>
  <c r="P55" i="1" s="1"/>
  <c r="O130" i="1"/>
  <c r="P130" i="1" s="1"/>
  <c r="O37" i="1"/>
  <c r="P37" i="1" s="1"/>
  <c r="O27" i="1"/>
  <c r="P27" i="1" s="1"/>
  <c r="S356" i="1"/>
  <c r="S406" i="1"/>
  <c r="O145" i="1"/>
  <c r="P145" i="1" s="1"/>
  <c r="O354" i="1"/>
  <c r="P354" i="1" s="1"/>
  <c r="M242" i="1"/>
  <c r="O89" i="1"/>
  <c r="P89" i="1" s="1"/>
  <c r="O65" i="1"/>
  <c r="P65" i="1" s="1"/>
  <c r="S423" i="1"/>
  <c r="O366" i="1"/>
  <c r="P366" i="1" s="1"/>
  <c r="O350" i="1"/>
  <c r="P350" i="1" s="1"/>
  <c r="O129" i="1"/>
  <c r="P129" i="1" s="1"/>
  <c r="M131" i="1"/>
  <c r="N131" i="1" s="1"/>
  <c r="O390" i="1"/>
  <c r="P390" i="1" s="1"/>
  <c r="O374" i="1"/>
  <c r="P374" i="1" s="1"/>
  <c r="S342" i="1"/>
  <c r="O280" i="1"/>
  <c r="P280" i="1" s="1"/>
  <c r="O85" i="1"/>
  <c r="P85" i="1" s="1"/>
  <c r="O86" i="1"/>
  <c r="P86" i="1" s="1"/>
  <c r="S80" i="1"/>
  <c r="O38" i="1"/>
  <c r="P38" i="1" s="1"/>
  <c r="K227" i="1"/>
  <c r="L227" i="1" s="1"/>
  <c r="O115" i="1"/>
  <c r="P115" i="1" s="1"/>
  <c r="P114" i="1"/>
  <c r="O41" i="1"/>
  <c r="P41" i="1" s="1"/>
  <c r="P40" i="1"/>
  <c r="R428" i="1"/>
  <c r="L426" i="1"/>
  <c r="S425" i="1"/>
  <c r="S426" i="1" s="1"/>
  <c r="M425" i="1"/>
  <c r="Z401" i="1"/>
  <c r="Y401" i="1" s="1"/>
  <c r="Z400" i="1"/>
  <c r="Y400" i="1" s="1"/>
  <c r="O364" i="1"/>
  <c r="P364" i="1" s="1"/>
  <c r="L364" i="1"/>
  <c r="P295" i="1"/>
  <c r="P424" i="1"/>
  <c r="Q426" i="1"/>
  <c r="Z398" i="1"/>
  <c r="N393" i="1"/>
  <c r="O393" i="1"/>
  <c r="P393" i="1" s="1"/>
  <c r="Z413" i="1"/>
  <c r="Y413" i="1" s="1"/>
  <c r="Z399" i="1"/>
  <c r="Y399" i="1" s="1"/>
  <c r="O381" i="1"/>
  <c r="P381" i="1" s="1"/>
  <c r="O368" i="1"/>
  <c r="P368" i="1" s="1"/>
  <c r="L368" i="1"/>
  <c r="O358" i="1"/>
  <c r="P358" i="1" s="1"/>
  <c r="P344" i="1"/>
  <c r="P322" i="1"/>
  <c r="O342" i="1"/>
  <c r="O385" i="1"/>
  <c r="P385" i="1" s="1"/>
  <c r="O369" i="1"/>
  <c r="P369" i="1" s="1"/>
  <c r="O281" i="1"/>
  <c r="P281" i="1" s="1"/>
  <c r="P244" i="1"/>
  <c r="N279" i="1"/>
  <c r="M294" i="1"/>
  <c r="N294" i="1" s="1"/>
  <c r="Z347" i="1"/>
  <c r="Y347" i="1" s="1"/>
  <c r="Z306" i="1"/>
  <c r="O260" i="1"/>
  <c r="P260" i="1" s="1"/>
  <c r="L260" i="1"/>
  <c r="O187" i="1"/>
  <c r="P187" i="1" s="1"/>
  <c r="L208" i="1"/>
  <c r="O208" i="1"/>
  <c r="P208" i="1" s="1"/>
  <c r="O182" i="1"/>
  <c r="P182" i="1" s="1"/>
  <c r="Z239" i="1"/>
  <c r="Y239" i="1" s="1"/>
  <c r="Z228" i="1"/>
  <c r="O207" i="1"/>
  <c r="P207" i="1" s="1"/>
  <c r="L207" i="1"/>
  <c r="O183" i="1"/>
  <c r="P183" i="1" s="1"/>
  <c r="L183" i="1"/>
  <c r="M184" i="1"/>
  <c r="N184" i="1" s="1"/>
  <c r="N132" i="1"/>
  <c r="Z132" i="1"/>
  <c r="Z124" i="1"/>
  <c r="Z83" i="1"/>
  <c r="Y83" i="1" s="1"/>
  <c r="Z79" i="1"/>
  <c r="Y79" i="1" s="1"/>
  <c r="K49" i="1"/>
  <c r="L49" i="1" s="1"/>
  <c r="L48" i="1"/>
  <c r="O87" i="1"/>
  <c r="P87" i="1" s="1"/>
  <c r="N36" i="1"/>
  <c r="M39" i="1"/>
  <c r="N39" i="1" s="1"/>
  <c r="Z81" i="1"/>
  <c r="O79" i="1"/>
  <c r="P79" i="1" s="1"/>
  <c r="O84" i="1"/>
  <c r="P84" i="1" s="1"/>
  <c r="T49" i="1"/>
  <c r="T428" i="1" s="1"/>
  <c r="C430" i="1" s="1"/>
  <c r="C431" i="1" s="1"/>
  <c r="P13" i="1"/>
  <c r="Z8" i="1"/>
  <c r="Y8" i="1" s="1"/>
  <c r="Z5" i="1"/>
  <c r="Y5" i="1" s="1"/>
  <c r="O36" i="1"/>
  <c r="Z30" i="1"/>
  <c r="W423" i="1"/>
  <c r="Q423" i="1"/>
  <c r="M407" i="1"/>
  <c r="Z411" i="1"/>
  <c r="Y411" i="1" s="1"/>
  <c r="O396" i="1"/>
  <c r="P396" i="1" s="1"/>
  <c r="O365" i="1"/>
  <c r="P365" i="1" s="1"/>
  <c r="O355" i="1"/>
  <c r="P355" i="1" s="1"/>
  <c r="Z344" i="1"/>
  <c r="Z409" i="1"/>
  <c r="Y409" i="1" s="1"/>
  <c r="O362" i="1"/>
  <c r="P362" i="1" s="1"/>
  <c r="M397" i="1"/>
  <c r="N397" i="1" s="1"/>
  <c r="N357" i="1"/>
  <c r="O357" i="1"/>
  <c r="Q321" i="1"/>
  <c r="Q343" i="1" s="1"/>
  <c r="M306" i="1"/>
  <c r="N288" i="1"/>
  <c r="O288" i="1"/>
  <c r="P288" i="1" s="1"/>
  <c r="Z346" i="1"/>
  <c r="Y346" i="1" s="1"/>
  <c r="S294" i="1"/>
  <c r="O352" i="1"/>
  <c r="P352" i="1" s="1"/>
  <c r="L342" i="1"/>
  <c r="O275" i="1"/>
  <c r="P275" i="1" s="1"/>
  <c r="N242" i="1"/>
  <c r="O296" i="1"/>
  <c r="P296" i="1" s="1"/>
  <c r="N283" i="1"/>
  <c r="O283" i="1"/>
  <c r="P283" i="1" s="1"/>
  <c r="Q237" i="1"/>
  <c r="M228" i="1"/>
  <c r="Z185" i="1"/>
  <c r="Z233" i="1"/>
  <c r="Y233" i="1" s="1"/>
  <c r="O259" i="1"/>
  <c r="P259" i="1" s="1"/>
  <c r="L215" i="1"/>
  <c r="O215" i="1"/>
  <c r="P215" i="1" s="1"/>
  <c r="Z248" i="1"/>
  <c r="Y248" i="1" s="1"/>
  <c r="O178" i="1"/>
  <c r="P178" i="1" s="1"/>
  <c r="S184" i="1"/>
  <c r="K184" i="1"/>
  <c r="L184" i="1" s="1"/>
  <c r="P124" i="1"/>
  <c r="P111" i="1"/>
  <c r="P81" i="1"/>
  <c r="Z64" i="1"/>
  <c r="Y64" i="1" s="1"/>
  <c r="Z61" i="1"/>
  <c r="Y61" i="1" s="1"/>
  <c r="Z116" i="1"/>
  <c r="O112" i="1"/>
  <c r="P112" i="1" s="1"/>
  <c r="N31" i="1"/>
  <c r="Z128" i="1"/>
  <c r="Y128" i="1" s="1"/>
  <c r="M113" i="1"/>
  <c r="N113" i="1" s="1"/>
  <c r="Z89" i="1"/>
  <c r="Y89" i="1" s="1"/>
  <c r="M110" i="1"/>
  <c r="N110" i="1" s="1"/>
  <c r="O6" i="1"/>
  <c r="P6" i="1" s="1"/>
  <c r="Z17" i="1"/>
  <c r="Y17" i="1" s="1"/>
  <c r="O360" i="1"/>
  <c r="P360" i="1" s="1"/>
  <c r="L360" i="1"/>
  <c r="O367" i="1"/>
  <c r="P367" i="1" s="1"/>
  <c r="L367" i="1"/>
  <c r="O363" i="1"/>
  <c r="P363" i="1" s="1"/>
  <c r="L363" i="1"/>
  <c r="O359" i="1"/>
  <c r="P359" i="1" s="1"/>
  <c r="L359" i="1"/>
  <c r="O389" i="1"/>
  <c r="P389" i="1" s="1"/>
  <c r="O373" i="1"/>
  <c r="P373" i="1" s="1"/>
  <c r="S397" i="1"/>
  <c r="O361" i="1"/>
  <c r="P361" i="1" s="1"/>
  <c r="K397" i="1"/>
  <c r="L397" i="1" s="1"/>
  <c r="O287" i="1"/>
  <c r="P287" i="1" s="1"/>
  <c r="L287" i="1"/>
  <c r="O242" i="1"/>
  <c r="P238" i="1"/>
  <c r="Z345" i="1"/>
  <c r="Y345" i="1" s="1"/>
  <c r="Z308" i="1"/>
  <c r="Y308" i="1" s="1"/>
  <c r="O282" i="1"/>
  <c r="P282" i="1" s="1"/>
  <c r="L282" i="1"/>
  <c r="S227" i="1"/>
  <c r="Z205" i="1"/>
  <c r="Y205" i="1" s="1"/>
  <c r="Z246" i="1"/>
  <c r="Y246" i="1" s="1"/>
  <c r="L242" i="1"/>
  <c r="N197" i="1"/>
  <c r="O197" i="1"/>
  <c r="P197" i="1" s="1"/>
  <c r="N191" i="1"/>
  <c r="O191" i="1"/>
  <c r="P191" i="1" s="1"/>
  <c r="Z247" i="1"/>
  <c r="Y247" i="1" s="1"/>
  <c r="O212" i="1"/>
  <c r="P212" i="1" s="1"/>
  <c r="L212" i="1"/>
  <c r="O199" i="1"/>
  <c r="P199" i="1" s="1"/>
  <c r="L199" i="1"/>
  <c r="M185" i="1"/>
  <c r="Q227" i="1"/>
  <c r="Z130" i="1"/>
  <c r="Y130" i="1" s="1"/>
  <c r="Z171" i="1"/>
  <c r="Y171" i="1" s="1"/>
  <c r="S116" i="1"/>
  <c r="S122" i="1" s="1"/>
  <c r="Q122" i="1"/>
  <c r="Q123" i="1" s="1"/>
  <c r="M116" i="1"/>
  <c r="M80" i="1"/>
  <c r="N80" i="1" s="1"/>
  <c r="N60" i="1"/>
  <c r="Z58" i="1"/>
  <c r="Y58" i="1" s="1"/>
  <c r="Q12" i="1"/>
  <c r="M4" i="1"/>
  <c r="Z88" i="1"/>
  <c r="Y88" i="1" s="1"/>
  <c r="Z63" i="1"/>
  <c r="Y63" i="1" s="1"/>
  <c r="Z117" i="1"/>
  <c r="Y117" i="1" s="1"/>
  <c r="Z92" i="1"/>
  <c r="Y92" i="1" s="1"/>
  <c r="S4" i="1"/>
  <c r="S12" i="1" s="1"/>
  <c r="L122" i="1"/>
  <c r="K123" i="1"/>
  <c r="L123" i="1" s="1"/>
  <c r="Z93" i="1"/>
  <c r="Y93" i="1" s="1"/>
  <c r="Z84" i="1"/>
  <c r="Y84" i="1" s="1"/>
  <c r="O62" i="1"/>
  <c r="P62" i="1" s="1"/>
  <c r="P30" i="1"/>
  <c r="Z410" i="1"/>
  <c r="Y410" i="1" s="1"/>
  <c r="Z402" i="1"/>
  <c r="Y402" i="1" s="1"/>
  <c r="Y425" i="1"/>
  <c r="Z412" i="1"/>
  <c r="Y412" i="1" s="1"/>
  <c r="Z408" i="1"/>
  <c r="Y408" i="1" s="1"/>
  <c r="Y424" i="1"/>
  <c r="Y426" i="1" s="1"/>
  <c r="Z365" i="1"/>
  <c r="Y365" i="1" s="1"/>
  <c r="Z361" i="1"/>
  <c r="Y361" i="1" s="1"/>
  <c r="Z357" i="1"/>
  <c r="Z295" i="1"/>
  <c r="Z368" i="1"/>
  <c r="Y368" i="1" s="1"/>
  <c r="Z364" i="1"/>
  <c r="Y364" i="1" s="1"/>
  <c r="Z360" i="1"/>
  <c r="Y360" i="1" s="1"/>
  <c r="Z367" i="1"/>
  <c r="Y367" i="1" s="1"/>
  <c r="Z363" i="1"/>
  <c r="Y363" i="1" s="1"/>
  <c r="Z359" i="1"/>
  <c r="Y359" i="1" s="1"/>
  <c r="Z325" i="1"/>
  <c r="Y325" i="1" s="1"/>
  <c r="Z324" i="1"/>
  <c r="Y324" i="1" s="1"/>
  <c r="Z323" i="1"/>
  <c r="Y323" i="1" s="1"/>
  <c r="Z322" i="1"/>
  <c r="Z296" i="1"/>
  <c r="Y296" i="1" s="1"/>
  <c r="Z366" i="1"/>
  <c r="Y366" i="1" s="1"/>
  <c r="Z362" i="1"/>
  <c r="Y362" i="1" s="1"/>
  <c r="Z358" i="1"/>
  <c r="Y358" i="1" s="1"/>
  <c r="Z249" i="1"/>
  <c r="Y249" i="1" s="1"/>
  <c r="Z244" i="1"/>
  <c r="Z238" i="1"/>
  <c r="Z234" i="1"/>
  <c r="Y234" i="1" s="1"/>
  <c r="Z281" i="1"/>
  <c r="Y281" i="1" s="1"/>
  <c r="Z280" i="1"/>
  <c r="Y280" i="1" s="1"/>
  <c r="Z250" i="1"/>
  <c r="Y250" i="1" s="1"/>
  <c r="Z240" i="1"/>
  <c r="Y240" i="1" s="1"/>
  <c r="Z235" i="1"/>
  <c r="Y235" i="1" s="1"/>
  <c r="Z279" i="1"/>
  <c r="Z207" i="1"/>
  <c r="Y207" i="1" s="1"/>
  <c r="Z172" i="1"/>
  <c r="Y172" i="1" s="1"/>
  <c r="Z188" i="1"/>
  <c r="Y188" i="1" s="1"/>
  <c r="Z180" i="1"/>
  <c r="Y180" i="1" s="1"/>
  <c r="Z178" i="1"/>
  <c r="Y178" i="1" s="1"/>
  <c r="Z173" i="1"/>
  <c r="Y173" i="1" s="1"/>
  <c r="Z170" i="1"/>
  <c r="Y170" i="1" s="1"/>
  <c r="Z202" i="1"/>
  <c r="Y202" i="1" s="1"/>
  <c r="Z129" i="1"/>
  <c r="Y129" i="1" s="1"/>
  <c r="Z121" i="1"/>
  <c r="Y121" i="1" s="1"/>
  <c r="Z114" i="1"/>
  <c r="Z91" i="1"/>
  <c r="Z90" i="1"/>
  <c r="Y90" i="1" s="1"/>
  <c r="Z87" i="1"/>
  <c r="Z112" i="1"/>
  <c r="Y112" i="1" s="1"/>
  <c r="Z85" i="1"/>
  <c r="Z62" i="1"/>
  <c r="Y62" i="1" s="1"/>
  <c r="Z31" i="1"/>
  <c r="Y31" i="1" s="1"/>
  <c r="Z13" i="1"/>
  <c r="Z14" i="1"/>
  <c r="Y14" i="1" s="1"/>
  <c r="Z65" i="1"/>
  <c r="Y65" i="1" s="1"/>
  <c r="Z60" i="1"/>
  <c r="Z40" i="1"/>
  <c r="Z36" i="1"/>
  <c r="Z16" i="1"/>
  <c r="Y16" i="1" s="1"/>
  <c r="Z15" i="1"/>
  <c r="Y15" i="1" s="1"/>
  <c r="Z11" i="1"/>
  <c r="Y11" i="1" s="1"/>
  <c r="Z9" i="1"/>
  <c r="Y9" i="1" s="1"/>
  <c r="Z4" i="1"/>
  <c r="O394" i="1"/>
  <c r="P394" i="1" s="1"/>
  <c r="L394" i="1"/>
  <c r="O285" i="1"/>
  <c r="P285" i="1" s="1"/>
  <c r="L285" i="1"/>
  <c r="Z348" i="1"/>
  <c r="Y348" i="1" s="1"/>
  <c r="O279" i="1"/>
  <c r="L279" i="1"/>
  <c r="K294" i="1"/>
  <c r="L294" i="1" s="1"/>
  <c r="Z307" i="1"/>
  <c r="Y307" i="1" s="1"/>
  <c r="Z245" i="1"/>
  <c r="Y245" i="1" s="1"/>
  <c r="Z241" i="1"/>
  <c r="Y241" i="1" s="1"/>
  <c r="O235" i="1"/>
  <c r="P235" i="1" s="1"/>
  <c r="O190" i="1"/>
  <c r="P190" i="1" s="1"/>
  <c r="L204" i="1"/>
  <c r="O204" i="1"/>
  <c r="P204" i="1" s="1"/>
  <c r="O195" i="1"/>
  <c r="P195" i="1" s="1"/>
  <c r="L195" i="1"/>
  <c r="O189" i="1"/>
  <c r="P189" i="1" s="1"/>
  <c r="L189" i="1"/>
  <c r="Z167" i="1"/>
  <c r="Y167" i="1" s="1"/>
  <c r="O170" i="1"/>
  <c r="P170" i="1" s="1"/>
  <c r="P132" i="1"/>
  <c r="S110" i="1"/>
  <c r="Z50" i="1"/>
  <c r="P42" i="1"/>
  <c r="N114" i="1"/>
  <c r="M115" i="1"/>
  <c r="N115" i="1" s="1"/>
  <c r="Z82" i="1"/>
  <c r="Y82" i="1" s="1"/>
  <c r="Z111" i="1"/>
  <c r="Z86" i="1"/>
  <c r="Y86" i="1" s="1"/>
  <c r="O59" i="1"/>
  <c r="P59" i="1" s="1"/>
  <c r="P50" i="1"/>
  <c r="Z42" i="1"/>
  <c r="Y42" i="1" s="1"/>
  <c r="N40" i="1"/>
  <c r="M41" i="1"/>
  <c r="N41" i="1" s="1"/>
  <c r="O66" i="1"/>
  <c r="P66" i="1" s="1"/>
  <c r="S32" i="1"/>
  <c r="S35" i="1" s="1"/>
  <c r="M32" i="1"/>
  <c r="S17" i="1"/>
  <c r="S29" i="1" s="1"/>
  <c r="M17" i="1"/>
  <c r="O60" i="1"/>
  <c r="Q35" i="1"/>
  <c r="Q49" i="1" s="1"/>
  <c r="O31" i="1"/>
  <c r="P31" i="1" s="1"/>
  <c r="M59" i="1"/>
  <c r="N59" i="1" s="1"/>
  <c r="Z34" i="1"/>
  <c r="Y34" i="1" s="1"/>
  <c r="O406" i="1" l="1"/>
  <c r="P406" i="1" s="1"/>
  <c r="W243" i="1"/>
  <c r="Q243" i="1"/>
  <c r="K243" i="1"/>
  <c r="L243" i="1" s="1"/>
  <c r="W49" i="1"/>
  <c r="O48" i="1"/>
  <c r="S243" i="1"/>
  <c r="O131" i="1"/>
  <c r="P131" i="1" s="1"/>
  <c r="W123" i="1"/>
  <c r="Z423" i="1"/>
  <c r="W427" i="1"/>
  <c r="W343" i="1"/>
  <c r="S427" i="1"/>
  <c r="S343" i="1"/>
  <c r="O110" i="1"/>
  <c r="P110" i="1" s="1"/>
  <c r="O113" i="1"/>
  <c r="P113" i="1" s="1"/>
  <c r="S49" i="1"/>
  <c r="N32" i="1"/>
  <c r="O32" i="1"/>
  <c r="P32" i="1" s="1"/>
  <c r="Z12" i="1"/>
  <c r="Y4" i="1"/>
  <c r="Y12" i="1" s="1"/>
  <c r="V4" i="1"/>
  <c r="V12" i="1" s="1"/>
  <c r="V49" i="1" s="1"/>
  <c r="V428" i="1" s="1"/>
  <c r="Z242" i="1"/>
  <c r="Y238" i="1"/>
  <c r="Y242" i="1" s="1"/>
  <c r="S123" i="1"/>
  <c r="M227" i="1"/>
  <c r="N227" i="1" s="1"/>
  <c r="N185" i="1"/>
  <c r="O185" i="1"/>
  <c r="M35" i="1"/>
  <c r="N35" i="1" s="1"/>
  <c r="Z227" i="1"/>
  <c r="Y185" i="1"/>
  <c r="Y227" i="1" s="1"/>
  <c r="O306" i="1"/>
  <c r="N306" i="1"/>
  <c r="M321" i="1"/>
  <c r="O278" i="1"/>
  <c r="P278" i="1" s="1"/>
  <c r="P342" i="1"/>
  <c r="Z406" i="1"/>
  <c r="Y398" i="1"/>
  <c r="Y406" i="1" s="1"/>
  <c r="O80" i="1"/>
  <c r="P80" i="1" s="1"/>
  <c r="P60" i="1"/>
  <c r="Z113" i="1"/>
  <c r="Y111" i="1"/>
  <c r="Y113" i="1" s="1"/>
  <c r="Y36" i="1"/>
  <c r="Y39" i="1" s="1"/>
  <c r="Z39" i="1"/>
  <c r="Z294" i="1"/>
  <c r="Y279" i="1"/>
  <c r="Y294" i="1" s="1"/>
  <c r="P242" i="1"/>
  <c r="M237" i="1"/>
  <c r="N228" i="1"/>
  <c r="O228" i="1"/>
  <c r="K343" i="1"/>
  <c r="L343" i="1" s="1"/>
  <c r="Z35" i="1"/>
  <c r="Y30" i="1"/>
  <c r="Y35" i="1" s="1"/>
  <c r="Q427" i="1"/>
  <c r="O305" i="1"/>
  <c r="P305" i="1" s="1"/>
  <c r="Y244" i="1"/>
  <c r="Y278" i="1" s="1"/>
  <c r="Z278" i="1"/>
  <c r="Z305" i="1"/>
  <c r="Y295" i="1"/>
  <c r="Y305" i="1" s="1"/>
  <c r="M12" i="1"/>
  <c r="N12" i="1" s="1"/>
  <c r="N4" i="1"/>
  <c r="O4" i="1"/>
  <c r="N17" i="1"/>
  <c r="M29" i="1"/>
  <c r="N29" i="1" s="1"/>
  <c r="O17" i="1"/>
  <c r="P48" i="1"/>
  <c r="O184" i="1"/>
  <c r="P184" i="1" s="1"/>
  <c r="O294" i="1"/>
  <c r="P294" i="1" s="1"/>
  <c r="P279" i="1"/>
  <c r="Y40" i="1"/>
  <c r="Y48" i="1" s="1"/>
  <c r="Z48" i="1"/>
  <c r="Y13" i="1"/>
  <c r="Y29" i="1" s="1"/>
  <c r="Z29" i="1"/>
  <c r="Y114" i="1"/>
  <c r="Y115" i="1" s="1"/>
  <c r="Z115" i="1"/>
  <c r="Z397" i="1"/>
  <c r="Y357" i="1"/>
  <c r="Y397" i="1" s="1"/>
  <c r="N116" i="1"/>
  <c r="M122" i="1"/>
  <c r="O116" i="1"/>
  <c r="O397" i="1"/>
  <c r="P397" i="1" s="1"/>
  <c r="P357" i="1"/>
  <c r="M423" i="1"/>
  <c r="N423" i="1" s="1"/>
  <c r="N407" i="1"/>
  <c r="O407" i="1"/>
  <c r="P36" i="1"/>
  <c r="O39" i="1"/>
  <c r="P39" i="1" s="1"/>
  <c r="Y81" i="1"/>
  <c r="Y110" i="1" s="1"/>
  <c r="Z110" i="1"/>
  <c r="Z131" i="1"/>
  <c r="Y124" i="1"/>
  <c r="Y131" i="1" s="1"/>
  <c r="Z237" i="1"/>
  <c r="Y228" i="1"/>
  <c r="Y237" i="1" s="1"/>
  <c r="Z321" i="1"/>
  <c r="Y306" i="1"/>
  <c r="Y321" i="1" s="1"/>
  <c r="Y50" i="1"/>
  <c r="Y59" i="1" s="1"/>
  <c r="Z59" i="1"/>
  <c r="Z80" i="1"/>
  <c r="Y60" i="1"/>
  <c r="Y80" i="1" s="1"/>
  <c r="Z342" i="1"/>
  <c r="Y322" i="1"/>
  <c r="Y342" i="1" s="1"/>
  <c r="Z122" i="1"/>
  <c r="Y116" i="1"/>
  <c r="Y122" i="1" s="1"/>
  <c r="Y344" i="1"/>
  <c r="Y356" i="1" s="1"/>
  <c r="Z356" i="1"/>
  <c r="Z184" i="1"/>
  <c r="Y132" i="1"/>
  <c r="Y184" i="1" s="1"/>
  <c r="O356" i="1"/>
  <c r="P356" i="1" s="1"/>
  <c r="N425" i="1"/>
  <c r="O425" i="1"/>
  <c r="M426" i="1"/>
  <c r="K427" i="1"/>
  <c r="Q428" i="1" l="1"/>
  <c r="O35" i="1"/>
  <c r="P35" i="1" s="1"/>
  <c r="W428" i="1"/>
  <c r="Z343" i="1"/>
  <c r="Z123" i="1"/>
  <c r="Y427" i="1"/>
  <c r="Z427" i="1"/>
  <c r="S428" i="1"/>
  <c r="M49" i="1"/>
  <c r="N49" i="1" s="1"/>
  <c r="L427" i="1"/>
  <c r="K428" i="1"/>
  <c r="L428" i="1" s="1"/>
  <c r="Y343" i="1"/>
  <c r="O423" i="1"/>
  <c r="P423" i="1" s="1"/>
  <c r="P407" i="1"/>
  <c r="O12" i="1"/>
  <c r="P12" i="1" s="1"/>
  <c r="P4" i="1"/>
  <c r="N237" i="1"/>
  <c r="M243" i="1"/>
  <c r="N243" i="1" s="1"/>
  <c r="P306" i="1"/>
  <c r="O321" i="1"/>
  <c r="O227" i="1"/>
  <c r="P227" i="1" s="1"/>
  <c r="P185" i="1"/>
  <c r="Y243" i="1"/>
  <c r="M427" i="1"/>
  <c r="N426" i="1"/>
  <c r="P116" i="1"/>
  <c r="O122" i="1"/>
  <c r="P17" i="1"/>
  <c r="O29" i="1"/>
  <c r="P29" i="1" s="1"/>
  <c r="Z243" i="1"/>
  <c r="P425" i="1"/>
  <c r="O426" i="1"/>
  <c r="Y123" i="1"/>
  <c r="N122" i="1"/>
  <c r="M123" i="1"/>
  <c r="N123" i="1" s="1"/>
  <c r="Z49" i="1"/>
  <c r="O237" i="1"/>
  <c r="P228" i="1"/>
  <c r="N321" i="1"/>
  <c r="M343" i="1"/>
  <c r="N343" i="1" s="1"/>
  <c r="Y49" i="1"/>
  <c r="Y428" i="1" l="1"/>
  <c r="Z428" i="1"/>
  <c r="X434" i="1" s="1"/>
  <c r="O49" i="1"/>
  <c r="P49" i="1" s="1"/>
  <c r="P237" i="1"/>
  <c r="O243" i="1"/>
  <c r="P243" i="1" s="1"/>
  <c r="P426" i="1"/>
  <c r="O427" i="1"/>
  <c r="M428" i="1"/>
  <c r="N428" i="1" s="1"/>
  <c r="N427" i="1"/>
  <c r="P321" i="1"/>
  <c r="O343" i="1"/>
  <c r="P343" i="1" s="1"/>
  <c r="P122" i="1"/>
  <c r="O123" i="1"/>
  <c r="P123" i="1" s="1"/>
  <c r="P427" i="1" l="1"/>
  <c r="O428" i="1"/>
  <c r="P428" i="1" s="1"/>
</calcChain>
</file>

<file path=xl/sharedStrings.xml><?xml version="1.0" encoding="utf-8"?>
<sst xmlns="http://schemas.openxmlformats.org/spreadsheetml/2006/main" count="1139" uniqueCount="210">
  <si>
    <t>INFORME AVANCE PDI  TRIMESTRE 1 2022</t>
  </si>
  <si>
    <t>SUBSISTEMA</t>
  </si>
  <si>
    <t>PROYECTOS</t>
  </si>
  <si>
    <t>UNIDAD DE MEDIDA</t>
  </si>
  <si>
    <t>LINEA BASE
2021</t>
  </si>
  <si>
    <t>META 2024</t>
  </si>
  <si>
    <t>META PDI 2022</t>
  </si>
  <si>
    <t>ACUMULADO META LOGRADA
2022 T1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</si>
  <si>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</si>
  <si>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</si>
  <si>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</si>
  <si>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2021</t>
  </si>
  <si>
    <t>2021-3</t>
  </si>
  <si>
    <t>SEDE</t>
  </si>
  <si>
    <t>TIPO META</t>
  </si>
  <si>
    <t>EJECUCIÓN ACUMULADA FIN T1 2022</t>
  </si>
  <si>
    <t>PROYECTADOS   2022</t>
  </si>
  <si>
    <t xml:space="preserve">DIFERENCIA </t>
  </si>
  <si>
    <t>EJECUTADO RP T1 2022</t>
  </si>
  <si>
    <t>EJECUCIÓN ACUMULADA T1 2022</t>
  </si>
  <si>
    <t>DIC</t>
  </si>
  <si>
    <t>FORMACIÓN</t>
  </si>
  <si>
    <t>PROGRAMAS ACADÉMICOS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</si>
  <si>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</si>
  <si>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</si>
  <si>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</si>
  <si>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</si>
  <si>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</si>
  <si>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</si>
  <si>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</si>
  <si>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</si>
  <si>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</si>
  <si>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</si>
  <si>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</si>
  <si>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</si>
  <si>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</si>
  <si>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</si>
  <si>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</si>
  <si>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</si>
  <si>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</si>
  <si>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</si>
  <si>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</si>
  <si>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</si>
  <si>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</si>
  <si>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</si>
  <si>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</si>
  <si>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</si>
  <si>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</si>
  <si>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</si>
  <si>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</si>
  <si>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</si>
  <si>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</si>
  <si>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</si>
  <si>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</si>
  <si>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</si>
  <si>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</si>
  <si>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</si>
  <si>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T1 2022</t>
  </si>
  <si>
    <t>EJECUTADO 2020</t>
  </si>
  <si>
    <t>Oficina Asesora de Planeación</t>
  </si>
  <si>
    <t>Indices series de empalme - Dane</t>
  </si>
  <si>
    <t>EJECUTADO 2021</t>
  </si>
  <si>
    <t>Dic. 2021</t>
  </si>
  <si>
    <t>Dic. 2019</t>
  </si>
  <si>
    <t>TOTAL ACUMULADO</t>
  </si>
  <si>
    <t>NEIVA</t>
  </si>
  <si>
    <t xml:space="preserve">PERSONAS </t>
  </si>
  <si>
    <t>A</t>
  </si>
  <si>
    <t>GARZÓN</t>
  </si>
  <si>
    <t>LA PLATA</t>
  </si>
  <si>
    <t>PTITALITO</t>
  </si>
  <si>
    <t>GLOBAL</t>
  </si>
  <si>
    <t>PROGRAMAS ACADÉMICOS EN EXTENSIÓN</t>
  </si>
  <si>
    <t>ESTUDIOS DE PERTINENCIA</t>
  </si>
  <si>
    <t>DOCUMENTO DE POLÍTICA</t>
  </si>
  <si>
    <t>PERSONAS</t>
  </si>
  <si>
    <t xml:space="preserve"># Estudiantes </t>
  </si>
  <si>
    <t>DOCENTES</t>
  </si>
  <si>
    <t>S</t>
  </si>
  <si>
    <t>RESOLUCIÓN ACREDITACIÓN</t>
  </si>
  <si>
    <t>PORTAL</t>
  </si>
  <si>
    <t>ENCUENTROS</t>
  </si>
  <si>
    <t>GRADUADOS</t>
  </si>
  <si>
    <t># Talleres</t>
  </si>
  <si>
    <t># Personas</t>
  </si>
  <si>
    <t># niños (personas)</t>
  </si>
  <si>
    <t># Proyectos</t>
  </si>
  <si>
    <t>PITALITO</t>
  </si>
  <si>
    <t xml:space="preserve"># Proyectos de  Investigación Interfacultades apoyados </t>
  </si>
  <si>
    <t># Eventos académico-científicos</t>
  </si>
  <si>
    <t># Ponencias a nivel nacional e internacional</t>
  </si>
  <si>
    <t># de Redes</t>
  </si>
  <si>
    <t>Centros de Investigación apoyados</t>
  </si>
  <si>
    <t># Institutos de Investigación</t>
  </si>
  <si>
    <t># Grupos categorizados</t>
  </si>
  <si>
    <t># Docentes categorizados</t>
  </si>
  <si>
    <t xml:space="preserve"># Grupos apoyados </t>
  </si>
  <si>
    <t># Procesos Vigilados</t>
  </si>
  <si>
    <t xml:space="preserve"># de Artículos apoyados para publicación </t>
  </si>
  <si>
    <t># de Artículos publicados</t>
  </si>
  <si>
    <t>Seguimiento y evaluación a la implementación del PECTI</t>
  </si>
  <si>
    <t># Laboratorios apoyados</t>
  </si>
  <si>
    <t>Apoyo a creación de nuevos Programas de Doctorado</t>
  </si>
  <si>
    <t>Funcionamiento de Doctorados</t>
  </si>
  <si>
    <t># Registros</t>
  </si>
  <si>
    <t># Validaciones</t>
  </si>
  <si>
    <t># Proyectos con cofinanciación</t>
  </si>
  <si>
    <t xml:space="preserve"># de Revistas alojadas con apoyo técnico  </t>
  </si>
  <si>
    <t># de Revistas científicas con apoyo a su gestión editorial</t>
  </si>
  <si>
    <t xml:space="preserve"># de Revistas categorizadas </t>
  </si>
  <si>
    <t># de Libros</t>
  </si>
  <si>
    <t xml:space="preserve"># de Eventos </t>
  </si>
  <si>
    <t>#  de Asistentes por actividad o evento</t>
  </si>
  <si>
    <t>Proyectos</t>
  </si>
  <si>
    <t xml:space="preserve">Eventos </t>
  </si>
  <si>
    <t>Movilidades apoyadas Neiva</t>
  </si>
  <si>
    <t xml:space="preserve">Movilidades apoyadas 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</si>
  <si>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</si>
  <si>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</si>
  <si>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</si>
  <si>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</si>
  <si>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</si>
  <si>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</si>
  <si>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</si>
  <si>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</si>
  <si>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</si>
  <si>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</si>
  <si>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</si>
  <si>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</si>
  <si>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No. de personas beneficiarias 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</si>
  <si>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</si>
  <si>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</si>
  <si>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</si>
  <si>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</si>
  <si>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</si>
  <si>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</si>
  <si>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</si>
  <si>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</si>
  <si>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</si>
  <si>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 xml:space="preserve">No. de Acompañamientos </t>
  </si>
  <si>
    <t>No. de Asesorias Garzón</t>
  </si>
  <si>
    <t>No. de Acompañamientos Garzón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</si>
  <si>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</si>
  <si>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</si>
  <si>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</si>
  <si>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</si>
  <si>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</si>
  <si>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# Macroproyectos</t>
  </si>
  <si>
    <t># Proyectos por convocatorias</t>
  </si>
  <si>
    <t xml:space="preserve"># Proyectos de responsabilidad social universitaria 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</si>
  <si>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</si>
  <si>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</si>
  <si>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</si>
  <si>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</si>
  <si>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</si>
  <si>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</si>
  <si>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</si>
  <si>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</si>
  <si>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># Eventos</t>
  </si>
  <si>
    <t># Asistentes alcanzados</t>
  </si>
  <si>
    <t># Convenios desarrollados</t>
  </si>
  <si>
    <t># Apoyos realizados</t>
  </si>
  <si>
    <t xml:space="preserve">Producción de Programas  Institucionales   </t>
  </si>
  <si>
    <t>Personas Alcanzadas</t>
  </si>
  <si>
    <t>Encuentros con la Comunidad</t>
  </si>
  <si>
    <t>Producciones Radiales Emitidas</t>
  </si>
  <si>
    <t>Producción de Programas Televisivos Realizados</t>
  </si>
  <si>
    <t>Capacitaciones Realizadas</t>
  </si>
  <si>
    <t xml:space="preserve"> Personas Capacitados </t>
  </si>
  <si>
    <t>Estrategias Implementadas</t>
  </si>
  <si>
    <t>No. de Procesos acompañados</t>
  </si>
  <si>
    <t>No. de Personas Capacitadas</t>
  </si>
  <si>
    <t>No. de Estudios Realizados</t>
  </si>
  <si>
    <t>No. de Informes de seguimiento a Políticas Públicas</t>
  </si>
  <si>
    <t>Consultas</t>
  </si>
  <si>
    <t>Campañas</t>
  </si>
  <si>
    <t>Asistentes</t>
  </si>
  <si>
    <t>Eventos</t>
  </si>
  <si>
    <t>Talleres</t>
  </si>
  <si>
    <t>Estudiantes</t>
  </si>
  <si>
    <t>Beneficiarios aprobados</t>
  </si>
  <si>
    <t>Mt2 Construidos</t>
  </si>
  <si>
    <t>Mt2 Adecuados</t>
  </si>
  <si>
    <t>Mt2 Mantenidos</t>
  </si>
  <si>
    <t>#Laboratorios Dotados</t>
  </si>
  <si>
    <t xml:space="preserve">#Laboratorios Dotados </t>
  </si>
  <si>
    <t>#Laboratorios Mantenidos</t>
  </si>
  <si>
    <t xml:space="preserve">#Aulas Dotadas </t>
  </si>
  <si>
    <t># Aulas con dotación mantenida</t>
  </si>
  <si>
    <t># Oficinas dotadas</t>
  </si>
  <si>
    <t># Oficinas con dotación mantenida</t>
  </si>
  <si>
    <t>#Libros</t>
  </si>
  <si>
    <t>#Bases de Datos</t>
  </si>
  <si>
    <t>#Bibliotecas Dotadas</t>
  </si>
  <si>
    <t># Equipos</t>
  </si>
  <si>
    <t># Equipos mantenidos</t>
  </si>
  <si>
    <t># Aplicativos</t>
  </si>
  <si>
    <t># Aplicativos adecuados y mantenidos</t>
  </si>
  <si>
    <t># Licencias</t>
  </si>
  <si>
    <t>Certificación en la norma NTC ISO 9001:2015</t>
  </si>
  <si>
    <t xml:space="preserve">% Desarrollo documental </t>
  </si>
  <si>
    <t>Certificación en la norma NTC ISO 14001</t>
  </si>
  <si>
    <t># Certificaciones norma NTC OHSAS 18001 o  ISO 45001</t>
  </si>
  <si>
    <t># Certificaciones norma ( NTC ISO/IEC 27001 y NTC ISO/IEC 27701 )</t>
  </si>
  <si>
    <t>% Implementación del Sistema de Gestión Documental</t>
  </si>
  <si>
    <t># de Procesos con sistema de planeación</t>
  </si>
  <si>
    <t># Administrativos y Operativos formados</t>
  </si>
  <si>
    <t># Administrativos y Operativos capacitados</t>
  </si>
  <si>
    <t>TOTAL SF.PY.1 Identidad con la Teleología y gobierno Institucional</t>
  </si>
  <si>
    <t xml:space="preserve">TOTAL SF.PY.2 Oferta Académica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</si>
</sst>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4" fillId="2" borderId="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1" fontId="0" fillId="0" borderId="1" xfId="0" applyNumberFormat="1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42" fontId="0" fillId="0" borderId="0" xfId="0" applyNumberFormat="1" applyFill="1" applyAlignment="1">
      <alignment vertical="center"/>
    </xf>
    <xf numFmtId="3" fontId="0" fillId="0" borderId="0" xfId="0" applyNumberFormat="1" applyFill="1"/>
    <xf numFmtId="0" fontId="0" fillId="0" borderId="0" xfId="0" applyFill="1"/>
    <xf numFmtId="1" fontId="0" fillId="0" borderId="1" xfId="0" applyNumberFormat="1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164" fontId="0" fillId="0" borderId="12" xfId="0" applyNumberFormat="1" applyFont="1" applyFill="1" applyBorder="1" applyAlignment="1">
      <alignment vertical="center"/>
    </xf>
    <xf numFmtId="0" fontId="2" fillId="8" borderId="5" xfId="0" applyFont="1" applyFill="1" applyBorder="1" applyAlignment="1">
      <alignment horizontal="center" vertical="center" wrapText="1"/>
    </xf>
    <xf numFmtId="10" fontId="2" fillId="8" borderId="14" xfId="1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center" vertical="center" wrapText="1"/>
    </xf>
    <xf numFmtId="164" fontId="2" fillId="8" borderId="0" xfId="0" applyNumberFormat="1" applyFont="1" applyFill="1" applyBorder="1" applyAlignment="1">
      <alignment vertical="center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 applyAlignment="1">
      <alignment horizontal="center" vertical="center"/>
    </xf>
    <xf numFmtId="10" fontId="2" fillId="9" borderId="1" xfId="1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vertical="center"/>
    </xf>
    <xf numFmtId="164" fontId="2" fillId="10" borderId="0" xfId="0" applyNumberFormat="1" applyFont="1" applyFill="1" applyBorder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vertical="center"/>
    </xf>
    <xf numFmtId="0" fontId="2" fillId="9" borderId="1" xfId="0" applyFont="1" applyFill="1" applyBorder="1" applyAlignment="1"/>
    <xf numFmtId="1" fontId="0" fillId="0" borderId="5" xfId="0" applyNumberFormat="1" applyFont="1" applyFill="1" applyBorder="1" applyAlignment="1">
      <alignment horizontal="center" vertical="center" wrapText="1"/>
    </xf>
    <xf numFmtId="1" fontId="0" fillId="0" borderId="5" xfId="0" applyNumberFormat="1" applyFont="1" applyFill="1" applyBorder="1" applyAlignment="1">
      <alignment horizontal="center" vertical="center"/>
    </xf>
    <xf numFmtId="42" fontId="0" fillId="0" borderId="0" xfId="0" applyNumberFormat="1" applyFill="1" applyBorder="1" applyAlignment="1">
      <alignment vertical="center"/>
    </xf>
    <xf numFmtId="1" fontId="2" fillId="8" borderId="5" xfId="0" applyNumberFormat="1" applyFont="1" applyFill="1" applyBorder="1" applyAlignment="1">
      <alignment horizontal="center" vertical="center" wrapText="1"/>
    </xf>
    <xf numFmtId="2" fontId="0" fillId="0" borderId="5" xfId="0" applyNumberFormat="1" applyFont="1" applyFill="1" applyBorder="1" applyAlignment="1">
      <alignment horizontal="center" vertical="center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2" fontId="0" fillId="0" borderId="0" xfId="0" applyNumberFormat="1"/>
    <xf numFmtId="42" fontId="0" fillId="0" borderId="0" xfId="0" applyNumberFormat="1"/>
    <xf numFmtId="164" fontId="0" fillId="0" borderId="0" xfId="0" applyNumberFormat="1"/>
    <xf numFmtId="0" fontId="2" fillId="8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5" fillId="14" borderId="5" xfId="0" applyFont="1" applyFill="1" applyBorder="1" applyAlignment="1">
      <alignment horizontal="center" vertical="center" textRotation="255" wrapText="1"/>
    </xf>
    <xf numFmtId="0" fontId="5" fillId="14" borderId="13" xfId="0" applyFont="1" applyFill="1" applyBorder="1" applyAlignment="1">
      <alignment horizontal="center" vertical="center" textRotation="255" wrapText="1"/>
    </xf>
    <xf numFmtId="0" fontId="5" fillId="14" borderId="12" xfId="0" applyFont="1" applyFill="1" applyBorder="1" applyAlignment="1">
      <alignment horizontal="center" vertical="center" textRotation="255" wrapText="1"/>
    </xf>
    <xf numFmtId="0" fontId="5" fillId="13" borderId="5" xfId="0" applyFont="1" applyFill="1" applyBorder="1" applyAlignment="1">
      <alignment horizontal="center" vertical="center" textRotation="255" wrapText="1"/>
    </xf>
    <xf numFmtId="0" fontId="5" fillId="13" borderId="13" xfId="0" applyFont="1" applyFill="1" applyBorder="1" applyAlignment="1">
      <alignment horizontal="center" vertical="center" textRotation="255" wrapText="1"/>
    </xf>
    <xf numFmtId="0" fontId="5" fillId="13" borderId="12" xfId="0" applyFont="1" applyFill="1" applyBorder="1" applyAlignment="1">
      <alignment horizontal="center" vertical="center" textRotation="255" wrapText="1"/>
    </xf>
    <xf numFmtId="0" fontId="5" fillId="12" borderId="5" xfId="0" applyFont="1" applyFill="1" applyBorder="1" applyAlignment="1">
      <alignment horizontal="center" vertical="center" textRotation="255" wrapText="1"/>
    </xf>
    <xf numFmtId="0" fontId="5" fillId="12" borderId="13" xfId="0" applyFont="1" applyFill="1" applyBorder="1" applyAlignment="1">
      <alignment horizontal="center" vertical="center" textRotation="255" wrapText="1"/>
    </xf>
    <xf numFmtId="0" fontId="2" fillId="11" borderId="5" xfId="0" applyFont="1" applyFill="1" applyBorder="1" applyAlignment="1">
      <alignment horizontal="center" vertical="center" textRotation="255" wrapText="1"/>
    </xf>
    <xf numFmtId="0" fontId="2" fillId="11" borderId="13" xfId="0" applyFont="1" applyFill="1" applyBorder="1" applyAlignment="1">
      <alignment horizontal="center" vertical="center" textRotation="255" wrapText="1"/>
    </xf>
    <xf numFmtId="0" fontId="2" fillId="11" borderId="12" xfId="0" applyFont="1" applyFill="1" applyBorder="1" applyAlignment="1">
      <alignment horizontal="center" vertical="center" textRotation="255" wrapText="1"/>
    </xf>
    <xf numFmtId="0" fontId="2" fillId="5" borderId="1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textRotation="255" wrapText="1"/>
    </xf>
    <xf numFmtId="0" fontId="2" fillId="7" borderId="13" xfId="0" applyFont="1" applyFill="1" applyBorder="1" applyAlignment="1">
      <alignment horizontal="center" vertical="center" textRotation="255" wrapText="1"/>
    </xf>
    <xf numFmtId="0" fontId="2" fillId="7" borderId="12" xfId="0" applyFont="1" applyFill="1" applyBorder="1" applyAlignment="1">
      <alignment horizontal="center" vertical="center" textRotation="255" wrapText="1"/>
    </xf>
    <xf numFmtId="0" fontId="0" fillId="0" borderId="12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2\SEGUIMIENTO%20Y%20EVALUACI&#211;N%20PDI%202022\TRIMESTRE%201%202022\AVANCE%20PDI%20T1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EJECUCION%20PLAN%20DE%20ACCION%202021-09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4%202021\EJECUCION%20PLAN%20DE%20ACCION%202021-12%20(2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 PDI"/>
      <sheetName val="EV.PROYECTOS"/>
      <sheetName val="EV.ACCIONES.aux"/>
      <sheetName val="IndicesIPC"/>
      <sheetName val="SF"/>
      <sheetName val="METAS SF"/>
      <sheetName val="SI"/>
      <sheetName val="METAS SI"/>
      <sheetName val="SP"/>
      <sheetName val="METAS SP"/>
      <sheetName val="SB"/>
      <sheetName val="METAS SB"/>
      <sheetName val="SA"/>
      <sheetName val="METAS SA"/>
      <sheetName val="SA CDP RP"/>
      <sheetName val="T1 PACC"/>
      <sheetName val="EJECUCIÓN"/>
      <sheetName val="EJECUCION PLAN DE ACCION"/>
      <sheetName val="EJEC PACC T1 2022"/>
      <sheetName val="EJEC SA"/>
      <sheetName val="EJEC SI"/>
      <sheetName val="EJEC SP"/>
    </sheetNames>
    <sheetDataSet>
      <sheetData sheetId="0"/>
      <sheetData sheetId="1"/>
      <sheetData sheetId="2"/>
      <sheetData sheetId="3"/>
      <sheetData sheetId="4">
        <row r="5">
          <cell r="A5" t="str">
            <v>SF.PY.1.1. Inducción y Reinducción con docentes, estudiantes, Administrativos y Directivos de la Universidad, sobre mision, vision, principios y valores.</v>
          </cell>
        </row>
        <row r="6">
          <cell r="A6" t="str">
            <v>SF.PY.1.1. Inducción y Reinducción con docentes, estudiantes, Administrativos y Directivos de la Universidad, sobre mision, vision, principios y valores.</v>
          </cell>
        </row>
        <row r="7">
          <cell r="A7" t="str">
            <v>SF.PY.1.1. Inducción y Reinducción con docentes, estudiantes, Administrativos y Directivos de la Universidad, sobre mision, vision, principios y valores.</v>
          </cell>
        </row>
        <row r="8">
          <cell r="A8" t="str">
            <v>SF.PY.1.1. Inducción y Reinducción con docentes, estudiantes, Administrativos y Directivos de la Universidad, sobre mision, vision, principios y valores.</v>
          </cell>
        </row>
        <row r="9">
          <cell r="A9" t="str">
            <v>SF.PY.1.2. Promocion de la cultura participativa y la democracia universitaria</v>
          </cell>
        </row>
        <row r="10">
          <cell r="A10" t="str">
            <v>SF.PY.1.2. Promocion de la cultura participativa y la democracia universitaria</v>
          </cell>
        </row>
        <row r="11">
          <cell r="A11" t="str">
            <v>SF.PY.1.2. Promocion de la cultura participativa y la democracia universitaria</v>
          </cell>
        </row>
        <row r="12">
          <cell r="A12" t="str">
            <v>SF.PY.1.2. Promocion de la cultura participativa y la democracia universitaria</v>
          </cell>
        </row>
        <row r="19">
          <cell r="A19" t="str">
            <v>SF.PY.2.1. Nuevos programas académicos de pregrado en distintas modalidades</v>
          </cell>
        </row>
        <row r="20">
          <cell r="A20" t="str">
            <v>SF.PY.2.1. Nuevos programas académicos de pregrado en distintas modalidades</v>
          </cell>
        </row>
        <row r="21">
          <cell r="A21" t="str">
            <v>SF.PY.2.1. Nuevos programas académicos de pregrado en distintas modalidades</v>
          </cell>
        </row>
        <row r="22">
          <cell r="A22" t="str">
            <v>SF.PY.2.1. Nuevos programas académicos de pregrado en distintas modalidades</v>
          </cell>
        </row>
        <row r="23">
          <cell r="A23" t="str">
            <v>SF.PY.2.2. Nuevos programas académicos de postgrado en distintas modalidades</v>
          </cell>
        </row>
        <row r="24">
          <cell r="A24" t="str">
            <v>SF.PY.2.2. Nuevos programas académicos de postgrado en distintas modalidades</v>
          </cell>
        </row>
        <row r="25">
          <cell r="A25" t="str">
            <v>SF.PY.2.2. Nuevos programas académicos de postgrado en distintas modalidades</v>
          </cell>
        </row>
        <row r="26">
          <cell r="A26" t="str">
            <v>SF.PY.2.2. Nuevos programas académicos de postgrado en distintas modalidades</v>
          </cell>
        </row>
        <row r="27">
          <cell r="A27" t="str">
            <v>SF.PY.2.3. Nuevos programas académicos articulados por ciclos propedéuticos</v>
          </cell>
        </row>
        <row r="28">
          <cell r="A28" t="str">
            <v>SF.PY.2.4. Programas académicos articulados con instituciones de educación media y educación superior</v>
          </cell>
        </row>
        <row r="29">
          <cell r="A29" t="str">
            <v>SF.PY.2.5. Diagnosticos y estudios de prospectiva para la pertinencia social y académica de la oferta.</v>
          </cell>
        </row>
        <row r="30">
          <cell r="A30" t="str">
            <v>SF.PY.2.6. Definición de la política de oferta académica</v>
          </cell>
        </row>
        <row r="31">
          <cell r="A31" t="str">
            <v xml:space="preserve">SF.PY.2.7. Promoción de la oferta académica institucional   </v>
          </cell>
        </row>
        <row r="32">
          <cell r="A32" t="str">
            <v xml:space="preserve">SF.PY.2.7. Promoción de la oferta académica institucional   </v>
          </cell>
        </row>
        <row r="33">
          <cell r="A33" t="str">
            <v xml:space="preserve">SF.PY.2.7. Promoción de la oferta académica institucional   </v>
          </cell>
        </row>
        <row r="34">
          <cell r="A34" t="str">
            <v xml:space="preserve">SF.PY.2.7. Promoción de la oferta académica institucional   </v>
          </cell>
        </row>
        <row r="41">
          <cell r="A41" t="str">
            <v>SF.PY.3.1. Formación de alto nivel en Doctorados</v>
          </cell>
        </row>
        <row r="42">
          <cell r="A42" t="str">
            <v xml:space="preserve">SF.PY.3.2.  Estudios postdoctorales </v>
          </cell>
        </row>
        <row r="43">
          <cell r="A43" t="str">
            <v>SF.PY.3.3. Capacitación y actualización individual y colectiva en pedagogías, didácticas, estudios sociales, culturales y estéticos</v>
          </cell>
        </row>
        <row r="44">
          <cell r="A44" t="str">
            <v>SF.PY.3.4. Capacitación en lenguas extranjeras</v>
          </cell>
        </row>
        <row r="45">
          <cell r="A45" t="str">
            <v>SF.PY.3.5 Escuela de formación pedagógica</v>
          </cell>
        </row>
        <row r="52">
          <cell r="A52" t="str">
            <v>SF.PY.4.1. Procesos de autoevaluación de programas de pregrado y postgrado</v>
          </cell>
        </row>
        <row r="53">
          <cell r="A53" t="str">
            <v>SF.PY.4.2. Actualización curricular pertinente y coherente con el PEU, PEF, PEP.</v>
          </cell>
        </row>
        <row r="54">
          <cell r="A54" t="str">
            <v>SF.PY.4.3. Procesos de autoevaluacion y mejoramiento de la calidad para la renovacion de  acreditacion de alta calidad institucional</v>
          </cell>
        </row>
        <row r="61">
          <cell r="A61" t="str">
            <v>SF.PY.5.1.  Diseño y puesta en marcha de la politica de relevo generacional</v>
          </cell>
        </row>
        <row r="68">
          <cell r="A68" t="str">
            <v xml:space="preserve">SF.PY.6.1. Portal y Observatorio Laboral, para enlace laboral y orientar proyectos de emprendimiento. </v>
          </cell>
        </row>
        <row r="69">
          <cell r="A69" t="str">
            <v>SF.PY.6.2. Programa de encuentros de graduados</v>
          </cell>
        </row>
        <row r="70">
          <cell r="A70" t="str">
            <v>SF.PY.6.2. Programa de encuentros de graduados</v>
          </cell>
        </row>
        <row r="71">
          <cell r="A71" t="str">
            <v>SF.PY.6.2. Programa de encuentros de graduados</v>
          </cell>
        </row>
        <row r="72">
          <cell r="A72" t="str">
            <v>SF.PY.6.2. Programa de encuentros de graduados</v>
          </cell>
        </row>
        <row r="73">
          <cell r="A73" t="str">
            <v>SF.PY.6.3. Programa de seguimiento a graduados</v>
          </cell>
        </row>
      </sheetData>
      <sheetData sheetId="5"/>
      <sheetData sheetId="6">
        <row r="5">
          <cell r="A5" t="str">
            <v>SI.PY.1.1. Talleres de formación</v>
          </cell>
        </row>
        <row r="6">
          <cell r="A6" t="str">
            <v>SI.PY.1.1. Talleres de formación</v>
          </cell>
        </row>
        <row r="7">
          <cell r="A7" t="str">
            <v>SI.PY.1.1. Talleres de formación</v>
          </cell>
        </row>
        <row r="8">
          <cell r="A8" t="str">
            <v>SI.PY.1.1. Talleres de formación</v>
          </cell>
        </row>
        <row r="9">
          <cell r="A9" t="str">
            <v>SI.PY.1.1. Talleres de formación</v>
          </cell>
        </row>
        <row r="10">
          <cell r="A10" t="str">
            <v>SI.PY.1.1. Talleres de formación</v>
          </cell>
        </row>
        <row r="11">
          <cell r="A11" t="str">
            <v>SI.PY.1.1. Talleres de formación</v>
          </cell>
        </row>
        <row r="12">
          <cell r="A12" t="str">
            <v>SI.PY.1.1. Talleres de formación</v>
          </cell>
        </row>
        <row r="13">
          <cell r="A13" t="str">
            <v>SI.PY.1.2. Grupos escolares</v>
          </cell>
        </row>
        <row r="20">
          <cell r="A20" t="str">
            <v>SI.PY.2.1. Semilleros</v>
          </cell>
        </row>
        <row r="21">
          <cell r="A21" t="str">
            <v>SI.PY.2.1. Semilleros</v>
          </cell>
        </row>
        <row r="22">
          <cell r="A22" t="str">
            <v>SI.PY.2.1. Semilleros</v>
          </cell>
        </row>
        <row r="23">
          <cell r="A23" t="str">
            <v>SI.PY.2.1. Semilleros</v>
          </cell>
        </row>
        <row r="24">
          <cell r="A24" t="str">
            <v>SI.PY.2.2. Trabajos de grado</v>
          </cell>
        </row>
        <row r="25">
          <cell r="A25" t="str">
            <v>SI.PY.2.2. Trabajos de grado</v>
          </cell>
        </row>
        <row r="26">
          <cell r="A26" t="str">
            <v>SI.PY.2.2. Trabajos de grado</v>
          </cell>
        </row>
        <row r="27">
          <cell r="A27" t="str">
            <v>SI.PY.2.2. Trabajos de grado</v>
          </cell>
        </row>
        <row r="28">
          <cell r="A28" t="str">
            <v>SI.PY.2.3. Menor cuantía</v>
          </cell>
        </row>
        <row r="29">
          <cell r="A29" t="str">
            <v>SI.PY.2.3. Menor cuantía</v>
          </cell>
        </row>
        <row r="30">
          <cell r="A30" t="str">
            <v>SI.PY.2.3. Menor cuantía</v>
          </cell>
        </row>
        <row r="31">
          <cell r="A31" t="str">
            <v>SI.PY.2.3. Menor cuantía</v>
          </cell>
        </row>
        <row r="32">
          <cell r="A32" t="str">
            <v>SI.PY.2.4. Mediana cuantía</v>
          </cell>
        </row>
        <row r="33">
          <cell r="A33" t="str">
            <v>SI.PY.2.5. Mayor cuantía</v>
          </cell>
        </row>
        <row r="34">
          <cell r="A34" t="str">
            <v>SI.PY.2.6. Doctorados</v>
          </cell>
        </row>
        <row r="35">
          <cell r="A35" t="str">
            <v>SI.PY.2.7. Jóvenes Investigadores</v>
          </cell>
        </row>
        <row r="36">
          <cell r="A36" t="str">
            <v>SI.PY.2.7. Jóvenes Investigadores</v>
          </cell>
        </row>
        <row r="37">
          <cell r="A37" t="str">
            <v>SI.PY.2.7. Jóvenes Investigadores</v>
          </cell>
        </row>
        <row r="38">
          <cell r="A38" t="str">
            <v>SI.PY.2.7. Jóvenes Investigadores</v>
          </cell>
        </row>
        <row r="39">
          <cell r="A39" t="str">
            <v>SI.PY.2.8.  Proyectos Interfacultades</v>
          </cell>
        </row>
        <row r="46">
          <cell r="A46" t="str">
            <v>SI.PY.3.1. Eventos académico- científicos</v>
          </cell>
        </row>
        <row r="47">
          <cell r="A47" t="str">
            <v>SI.PY.3.1. Eventos académico- científicos</v>
          </cell>
        </row>
        <row r="48">
          <cell r="A48" t="str">
            <v>SI.PY.3.1. Eventos académico- científicos</v>
          </cell>
        </row>
        <row r="49">
          <cell r="A49" t="str">
            <v>SI.PY.3.1. Eventos académico- científicos</v>
          </cell>
        </row>
        <row r="50">
          <cell r="A50" t="str">
            <v>SI.PY.3.2. Ponencias</v>
          </cell>
        </row>
        <row r="51">
          <cell r="A51" t="str">
            <v>SI.PY.3.2. Ponencias</v>
          </cell>
        </row>
        <row r="52">
          <cell r="A52" t="str">
            <v>SI.PY.3.2. Ponencias</v>
          </cell>
        </row>
        <row r="53">
          <cell r="A53" t="str">
            <v>SI.PY.3.2. Ponencias</v>
          </cell>
        </row>
        <row r="54">
          <cell r="A54" t="str">
            <v>SI.PY.3.3. Vinculación y Desarrollo en redes académicas, científicas e investigativas</v>
          </cell>
        </row>
        <row r="55">
          <cell r="A55" t="str">
            <v>SI.PY.3.4. Fortalecimiento de los Centros  e Institutos de Investigación</v>
          </cell>
        </row>
        <row r="56">
          <cell r="A56" t="str">
            <v>SI.PY.3.4. Fortalecimiento de los Centros  e Institutos de Investigación</v>
          </cell>
        </row>
        <row r="57">
          <cell r="A57" t="str">
            <v>SI.PY.3.5. Fortalecimiento de los Grupos e Investigadores</v>
          </cell>
        </row>
        <row r="58">
          <cell r="A58" t="str">
            <v>SI.PY.3.5. Fortalecimiento de los Grupos e Investigadores</v>
          </cell>
        </row>
        <row r="59">
          <cell r="A59" t="str">
            <v>SI.PY.3.5. Fortalecimiento de los Grupos e Investigadores</v>
          </cell>
        </row>
        <row r="60">
          <cell r="A60" t="str">
            <v>SI.PY.3.5. Fortalecimiento de los Grupos e Investigadores</v>
          </cell>
        </row>
        <row r="61">
          <cell r="A61" t="str">
            <v>SI.PY.3.5. Fortalecimiento de los Grupos e Investigadores</v>
          </cell>
        </row>
        <row r="62">
          <cell r="A62" t="str">
            <v>SI.PY.3.6. Vigilancia Tecnológica</v>
          </cell>
        </row>
        <row r="63">
          <cell r="A63" t="str">
            <v>SI.PY.3.7. Artículos en Revistas Indexadas</v>
          </cell>
        </row>
        <row r="64">
          <cell r="A64" t="str">
            <v>SI.PY.3.7. Artículos en Revistas Indexadas</v>
          </cell>
        </row>
        <row r="65">
          <cell r="A65" t="str">
            <v>SI.PY.3.7. Artículos en Revistas Indexadas</v>
          </cell>
        </row>
        <row r="66">
          <cell r="A66" t="str">
            <v>SI.PY.3.7. Artículos en Revistas Indexadas</v>
          </cell>
        </row>
        <row r="67">
          <cell r="A67" t="str">
            <v>SI.PY.3.7. Artículos en Revistas Indexadas</v>
          </cell>
        </row>
        <row r="68">
          <cell r="A68" t="str">
            <v>SI.PY.3.7. Artículos en Revistas Indexadas</v>
          </cell>
        </row>
        <row r="69">
          <cell r="A69" t="str">
            <v>SI.PY.3.7. Artículos en Revistas Indexadas</v>
          </cell>
        </row>
        <row r="70">
          <cell r="A70" t="str">
            <v>SI.PY.3.7. Artículos en Revistas Indexadas</v>
          </cell>
        </row>
        <row r="71">
          <cell r="A71" t="str">
            <v>SI.PY.3.8. Consolidación e Implementación del Plan Estratégico de Ciencia, Tecnología e Innovación -PECTI</v>
          </cell>
        </row>
        <row r="72">
          <cell r="A72" t="str">
            <v>SI.PY.3.9. Apoyo laboratorios de investigación</v>
          </cell>
        </row>
        <row r="73">
          <cell r="A73" t="str">
            <v>SI.PY.3.11. Apoyo al desarrollo de doctorados</v>
          </cell>
        </row>
        <row r="74">
          <cell r="A74" t="str">
            <v>SI.PY.3.10. Apoyo al desarrollo de doctorados</v>
          </cell>
        </row>
        <row r="81">
          <cell r="A81" t="str">
            <v>SI.PY.4.1. Registro</v>
          </cell>
        </row>
        <row r="82">
          <cell r="A82" t="str">
            <v>SI.PY.4.2. Validación</v>
          </cell>
        </row>
        <row r="89">
          <cell r="A89" t="str">
            <v>SI.PY.5.1. Desarrollo de proyectos</v>
          </cell>
        </row>
        <row r="96">
          <cell r="A96" t="str">
            <v>SI.PY.6.1. Alojamiento y soporte técnico de Revistas Institucionales</v>
          </cell>
        </row>
        <row r="97">
          <cell r="A97" t="str">
            <v>SI.PY.6.2. Revistas Científicas</v>
          </cell>
        </row>
        <row r="98">
          <cell r="A98" t="str">
            <v>SI.PY.6.2. Revistas Científicas</v>
          </cell>
        </row>
        <row r="99">
          <cell r="A99" t="str">
            <v>SI.PY.6.3. Publicación de libros desde la Editorial de la Universidad</v>
          </cell>
        </row>
        <row r="100">
          <cell r="A100" t="str">
            <v>SI.PY.6.4. Eventos y actividades de divulgación de las publicaciones de la Editorial Universidad Surcolombiana</v>
          </cell>
        </row>
        <row r="101">
          <cell r="A101" t="str">
            <v>SI.PY.6.4. Eventos y actividades de divulgación de las publicaciones de la Editorial Universidad Surcolombiana</v>
          </cell>
        </row>
      </sheetData>
      <sheetData sheetId="7"/>
      <sheetData sheetId="8">
        <row r="5">
          <cell r="A5" t="str">
            <v>SP.PY.1.1. Fortalecimiento de la gestión de la Internacionalización</v>
          </cell>
        </row>
        <row r="6">
          <cell r="A6" t="str">
            <v>SP.PY.1.2. Fomento a la internacionalización en casa</v>
          </cell>
        </row>
        <row r="7">
          <cell r="A7" t="str">
            <v>SP.PY.1.3. Fortalecimiento de la articulación interinstitucional</v>
          </cell>
        </row>
        <row r="8">
          <cell r="A8" t="str">
            <v>SP.PY.1.4. Fortalecimiento de la movilidad académica e investigativa</v>
          </cell>
        </row>
        <row r="9">
          <cell r="A9" t="str">
            <v>SP.PY.1.4. Fortalecimiento de la movilidad académica e investigativa</v>
          </cell>
        </row>
        <row r="10">
          <cell r="A10" t="str">
            <v>SP.PY.1.4. Fortalecimiento de la movilidad académica e investigativa</v>
          </cell>
        </row>
        <row r="11">
          <cell r="A11" t="str">
            <v>SP.PY.1.4. Fortalecimiento de la movilidad académica e investigativa</v>
          </cell>
        </row>
        <row r="18">
          <cell r="A18" t="str">
            <v>SP.PY.2.1. Operación y desarrollo del Centro de Emprendimiento e Innovación</v>
          </cell>
        </row>
        <row r="19">
          <cell r="A19" t="str">
            <v>SP.PY.2.1. Operación y desarrollo del Centro de Emprendimiento e Innovación</v>
          </cell>
        </row>
        <row r="20">
          <cell r="A20" t="str">
            <v>SP.PY.2.1. Operación y desarrollo del Centro de Emprendimiento e Innovación</v>
          </cell>
        </row>
        <row r="21">
          <cell r="A21" t="str">
            <v>SP.PY.2.1. Operación y desarrollo del Centro de Emprendimiento e Innovación</v>
          </cell>
        </row>
        <row r="22">
          <cell r="A22" t="str">
            <v>SP.PY.2.1. Operación y desarrollo del Centro de Emprendimiento e Innovación</v>
          </cell>
        </row>
        <row r="23">
          <cell r="A23" t="str">
            <v>SP.PY.2.1. Operación y desarrollo del Centro de Emprendimiento e Innovación</v>
          </cell>
        </row>
        <row r="24">
          <cell r="A24" t="str">
            <v>SP.PY.2.1. Operación y desarrollo del Centro de Emprendimiento e Innovación</v>
          </cell>
        </row>
        <row r="25">
          <cell r="A25" t="str">
            <v>SP.PY.2.1. Operación y desarrollo del Centro de Emprendimiento e Innovación</v>
          </cell>
        </row>
        <row r="26">
          <cell r="A26" t="str">
            <v>SP.PY.2.1. Operación y desarrollo del Centro de Emprendimiento e Innovación</v>
          </cell>
        </row>
        <row r="27">
          <cell r="A27" t="str">
            <v>SP.PY.2.1. Operación y desarrollo del Centro de Emprendimiento e Innovación</v>
          </cell>
        </row>
        <row r="28">
          <cell r="A28" t="str">
            <v>SP.PY.2.1. Operación y desarrollo del Centro de Emprendimiento e Innovación</v>
          </cell>
        </row>
        <row r="29">
          <cell r="A29" t="str">
            <v>SP.PY.2.1. Operación y desarrollo del Centro de Emprendimiento e Innovación</v>
          </cell>
        </row>
        <row r="30">
          <cell r="A30" t="str">
            <v>SP.PY.2.1. Operación y desarrollo del Centro de Emprendimiento e Innovación</v>
          </cell>
        </row>
        <row r="31">
          <cell r="A31" t="str">
            <v>SP.PY.2.1. Operación y desarrollo del Centro de Emprendimiento e Innovación</v>
          </cell>
        </row>
        <row r="32">
          <cell r="A32" t="str">
            <v>SP.PY.2.2. Operación y desarrollo del Consultorio Empresarial y Contable</v>
          </cell>
        </row>
        <row r="33">
          <cell r="A33" t="str">
            <v>SP.PY.2.2. Operación y desarrollo del Consultorio Empresarial y Contable</v>
          </cell>
        </row>
        <row r="34">
          <cell r="A34" t="str">
            <v>SP.PY.2.2. Operación y desarrollo del Consultorio Empresarial y Contable</v>
          </cell>
        </row>
        <row r="35">
          <cell r="A35" t="str">
            <v>SP.PY.2.2. Operación y desarrollo del Consultorio Empresarial y Contable</v>
          </cell>
        </row>
        <row r="36">
          <cell r="A36" t="str">
            <v>SP.PY.2.2. Operación y desarrollo del Consultorio Empresarial y Contable</v>
          </cell>
        </row>
        <row r="37">
          <cell r="A37" t="str">
            <v>SP.PY.2.2. Operación y desarrollo del Consultorio Empresarial y Contable</v>
          </cell>
        </row>
        <row r="38">
          <cell r="A38" t="str">
            <v>SP.PY.2.2. Operación y desarrollo del Consultorio Empresarial y Contable</v>
          </cell>
        </row>
        <row r="39">
          <cell r="A39" t="str">
            <v>SP.PY.2.2. Operación y desarrollo del Consultorio Empresarial y Contable</v>
          </cell>
        </row>
        <row r="40">
          <cell r="A40" t="str">
            <v>SP.PY.2.2. Operación y desarrollo del Consultorio Empresarial y Contable</v>
          </cell>
        </row>
        <row r="41">
          <cell r="A41" t="str">
            <v>SP.PY.2.2. Operación y desarrollo del Consultorio Empresarial y Contable</v>
          </cell>
        </row>
        <row r="42">
          <cell r="A42" t="str">
            <v>SP.PY.2.2. Operación y desarrollo del Consultorio Empresarial y Contable</v>
          </cell>
        </row>
        <row r="43">
          <cell r="A43" t="str">
            <v>SP.PY.2.2. Operación y desarrollo del Consultorio Empresarial y Contable</v>
          </cell>
        </row>
        <row r="44">
          <cell r="A44" t="str">
            <v xml:space="preserve">SP.PY.2.3. Unidades de Servicios de Atención Psicológica (USAP): Consultorio clínico Neiva. </v>
          </cell>
        </row>
        <row r="45">
          <cell r="A45" t="str">
            <v>SP.PY.2.4. Unidades de Servicios de Atención Psicológica (USAP): Orientación y acompañamiento psicosocial Neiva</v>
          </cell>
        </row>
        <row r="46">
          <cell r="A46" t="str">
            <v>SP.PY.2.5. Unidades de Servicios de Atención Psicológica (USAP): Orientación y acompañamiento psicosocial Sedes</v>
          </cell>
        </row>
        <row r="47">
          <cell r="A47" t="str">
            <v>SP.PY.2.6. Operación y desarrollo del Centro de Conciliación</v>
          </cell>
        </row>
        <row r="48">
          <cell r="A48" t="str">
            <v>SP.PY.2.6. Operación y desarrollo del Centro de Conciliación</v>
          </cell>
        </row>
        <row r="49">
          <cell r="A49" t="str">
            <v>SP.PY.2.6. Operación y desarrollo del Centro de Conciliación</v>
          </cell>
        </row>
        <row r="50">
          <cell r="A50" t="str">
            <v>SP.PY.2.6. Operación y desarrollo del Centro de Conciliación</v>
          </cell>
        </row>
        <row r="51">
          <cell r="A51" t="str">
            <v>SP.PY.2.6. Operación y desarrollo del Centro de Conciliación</v>
          </cell>
        </row>
        <row r="52">
          <cell r="A52" t="str">
            <v>SP.PY.2.6. Operación y desarrollo del Centro de Conciliación</v>
          </cell>
        </row>
        <row r="53">
          <cell r="A53" t="str">
            <v>SP.PY.2.6. Operación y desarrollo del Centro de Conciliación</v>
          </cell>
        </row>
        <row r="54">
          <cell r="A54" t="str">
            <v>SP.PY.2.6. Operación y desarrollo del Centro de Conciliación</v>
          </cell>
        </row>
        <row r="55">
          <cell r="A55" t="str">
            <v>SP.PY.2.6. Operación y desarrollo del Centro de Conciliación</v>
          </cell>
        </row>
        <row r="56">
          <cell r="A56" t="str">
            <v>SP.PY.2.6. Operación y desarrollo del Centro de Conciliación</v>
          </cell>
        </row>
        <row r="57">
          <cell r="A57" t="str">
            <v>SP.PY.2.7. Operación y desarrollo  del Consultorio Jurídico.</v>
          </cell>
        </row>
        <row r="58">
          <cell r="A58" t="str">
            <v>SP.PY.2.7. Operación y desarrollo  del Consultorio Jurídico.</v>
          </cell>
        </row>
        <row r="59">
          <cell r="A59" t="str">
            <v>SP.PY.2.7. Operación y desarrollo  del Consultorio Jurídico.</v>
          </cell>
        </row>
        <row r="60">
          <cell r="A60" t="str">
            <v>SP.PY.2.7. Operación y desarrollo  del Consultorio Jurídico.</v>
          </cell>
        </row>
        <row r="61">
          <cell r="A61" t="str">
            <v>SP.PY.2.7. Operación y desarrollo  del Consultorio Jurídico.</v>
          </cell>
        </row>
        <row r="62">
          <cell r="A62" t="str">
            <v>SP.PY.2.7. Operación y desarrollo  del Consultorio Jurídico.</v>
          </cell>
        </row>
        <row r="63">
          <cell r="A63" t="str">
            <v>SP.PY.2.8. Unidad de desarrollo de software y contenidos digitales</v>
          </cell>
        </row>
        <row r="64">
          <cell r="A64" t="str">
            <v>SP.PY.2.8. Unidad de desarrollo de software y contenidos digitales</v>
          </cell>
        </row>
        <row r="65">
          <cell r="A65" t="str">
            <v>SP.PY.2.8. Unidad de desarrollo de software y contenidos digitales</v>
          </cell>
        </row>
        <row r="66">
          <cell r="A66" t="str">
            <v>SP.PY.2.8. Unidad de desarrollo de software y contenidos digitales</v>
          </cell>
        </row>
        <row r="67">
          <cell r="A67" t="str">
            <v>SP.PY.2.8. Unidad de desarrollo de software y contenidos digitales</v>
          </cell>
        </row>
        <row r="68">
          <cell r="A68" t="str">
            <v>SP.PY.2.8. Unidad de desarrollo de software y contenidos digitales</v>
          </cell>
        </row>
        <row r="69">
          <cell r="A69" t="str">
            <v>SP.PY.2.8. Unidad de desarrollo de software y contenidos digitales</v>
          </cell>
        </row>
        <row r="76">
          <cell r="A76" t="str">
            <v>SP.PY.3.1. Proyectos de Proyección Social</v>
          </cell>
        </row>
        <row r="77">
          <cell r="A77" t="str">
            <v>SP.PY.3.2. Proyectos por convocatorias</v>
          </cell>
        </row>
        <row r="78">
          <cell r="A78" t="str">
            <v>SP.PY.3.3. Proyectos de responsabilidad social universitaria</v>
          </cell>
        </row>
        <row r="79">
          <cell r="A79" t="str">
            <v>SP.PY.3.3. Proyectos de responsabilidad social universitaria</v>
          </cell>
        </row>
        <row r="80">
          <cell r="A80" t="str">
            <v>SP.PY.3.3. Proyectos de responsabilidad social universitaria</v>
          </cell>
        </row>
        <row r="81">
          <cell r="A81" t="str">
            <v>SP.PY.3.3. Proyectos de responsabilidad social universitaria</v>
          </cell>
        </row>
        <row r="82">
          <cell r="A82" t="str">
            <v>SP.PY.3.4. Formación continuada</v>
          </cell>
        </row>
        <row r="83">
          <cell r="A83" t="str">
            <v>SP.PY.3.4. Formación continuada</v>
          </cell>
        </row>
        <row r="84">
          <cell r="A84" t="str">
            <v>SP.PY.3.4. Formación continuada</v>
          </cell>
        </row>
        <row r="85">
          <cell r="A85" t="str">
            <v>SP.PY.3.4. Formación continuada</v>
          </cell>
        </row>
        <row r="86">
          <cell r="A86" t="str">
            <v>SP.PY.3.4. Formación continuada</v>
          </cell>
        </row>
        <row r="87">
          <cell r="A87" t="str">
            <v>SP.PY.3.4. Formación continuada</v>
          </cell>
        </row>
        <row r="88">
          <cell r="A88" t="str">
            <v>SP.PY.3.4. Formación continuada</v>
          </cell>
        </row>
        <row r="89">
          <cell r="A89" t="str">
            <v>SP.PY.3.4. Formación continuada</v>
          </cell>
        </row>
        <row r="90">
          <cell r="A90" t="str">
            <v>SP.PY.3.4. Formación continuada</v>
          </cell>
        </row>
        <row r="91">
          <cell r="A91" t="str">
            <v>SP.PY.3.4. Formación continuada</v>
          </cell>
        </row>
        <row r="92">
          <cell r="A92" t="str">
            <v>SP.PY.3.4. Formación continuada</v>
          </cell>
        </row>
        <row r="93">
          <cell r="A93" t="str">
            <v>SP.PY.3.4. Formación continuada</v>
          </cell>
        </row>
        <row r="94">
          <cell r="A94" t="str">
            <v>SP.PY.3.4. Formación continuada</v>
          </cell>
        </row>
        <row r="95">
          <cell r="A95" t="str">
            <v>SP.PY.3.4. Formación continuada</v>
          </cell>
        </row>
        <row r="96">
          <cell r="A96" t="str">
            <v>SP.PY.3.4. Formación continuada</v>
          </cell>
        </row>
        <row r="97">
          <cell r="A97" t="str">
            <v>SP.PY.3.4. Formación continuada</v>
          </cell>
        </row>
        <row r="98">
          <cell r="A98" t="str">
            <v>SP.PY.3.4. Formación continuada</v>
          </cell>
        </row>
        <row r="99">
          <cell r="A99" t="str">
            <v>SP.PY.3.4. Formación continuada</v>
          </cell>
        </row>
        <row r="100">
          <cell r="A100" t="str">
            <v>SP.PY.3.4. Formación continuada</v>
          </cell>
        </row>
        <row r="101">
          <cell r="A101" t="str">
            <v>SP.PY.3.4. Formación continuada</v>
          </cell>
        </row>
        <row r="102">
          <cell r="A102" t="str">
            <v>SP.PY.3.4. Formación continuada</v>
          </cell>
        </row>
        <row r="103">
          <cell r="A103" t="str">
            <v>SP.PY.3.4. Formación continuada</v>
          </cell>
        </row>
        <row r="104">
          <cell r="A104" t="str">
            <v>SP.PY.3.4. Formación continuada</v>
          </cell>
        </row>
        <row r="105">
          <cell r="A105" t="str">
            <v>SP.PY.3.4. Formación continuada</v>
          </cell>
        </row>
        <row r="106">
          <cell r="A106" t="str">
            <v>SP.PY.3.4. Formación continuada</v>
          </cell>
        </row>
        <row r="107">
          <cell r="A107" t="str">
            <v>SP.PY.3.4. Formación continuada</v>
          </cell>
        </row>
        <row r="108">
          <cell r="A108" t="str">
            <v>SP.PY.3.4. Formación continuada</v>
          </cell>
        </row>
        <row r="109">
          <cell r="A109" t="str">
            <v>SP.PY.3.4. Formación continuada</v>
          </cell>
        </row>
        <row r="110">
          <cell r="A110" t="str">
            <v>SP.PY.3.4. Formación continuada</v>
          </cell>
        </row>
        <row r="111">
          <cell r="A111" t="str">
            <v>SP.PY.3.4. Formación continuada</v>
          </cell>
        </row>
        <row r="112">
          <cell r="A112" t="str">
            <v>SP.PY.3.4. Formación continuada</v>
          </cell>
        </row>
        <row r="113">
          <cell r="A113" t="str">
            <v>SP.PY.3.4. Formación continuada</v>
          </cell>
        </row>
        <row r="114">
          <cell r="A114" t="str">
            <v xml:space="preserve">SP.PY.3.5. Eventos de Proyección Social </v>
          </cell>
        </row>
        <row r="115">
          <cell r="A115" t="str">
            <v xml:space="preserve">SP.PY.3.5. Eventos de Proyección Social </v>
          </cell>
        </row>
        <row r="116">
          <cell r="A116" t="str">
            <v>SP.PY.3.6. Convenio de Proyección social</v>
          </cell>
        </row>
        <row r="117">
          <cell r="A117" t="str">
            <v>SP.PY.3.7. Estudiantes en prácticas, pasantías y judicaturas</v>
          </cell>
        </row>
        <row r="124">
          <cell r="A124" t="str">
            <v>SP-PY.4.1 USCO en línea</v>
          </cell>
        </row>
        <row r="125">
          <cell r="A125" t="str">
            <v>SP-PY.4.1 USCO en línea</v>
          </cell>
        </row>
        <row r="126">
          <cell r="A126" t="str">
            <v>SP-PY.4.1 USCO en línea</v>
          </cell>
        </row>
        <row r="127">
          <cell r="A127" t="str">
            <v>SP-PY.4.2 Radio Universidad Surcolombiana 89.7 F.M.</v>
          </cell>
        </row>
        <row r="128">
          <cell r="A128" t="str">
            <v>SP-PY.4.3 Ágora Surcolombiana</v>
          </cell>
        </row>
        <row r="129">
          <cell r="A129" t="str">
            <v>SP-PY.4.4 Marca USCO</v>
          </cell>
        </row>
        <row r="130">
          <cell r="A130" t="str">
            <v>SP-PY.4.4 Marca USCO</v>
          </cell>
        </row>
        <row r="131">
          <cell r="A131" t="str">
            <v>SP-PY.4.4 Marca USCO</v>
          </cell>
        </row>
        <row r="132">
          <cell r="A132" t="str">
            <v>SP-PY.4.4 Marca USCO</v>
          </cell>
        </row>
        <row r="139">
          <cell r="A139" t="str">
            <v>SP-PY.5.1 Acompañamiento a la construcción participativa de lineamientos para políticas públicas de desarrollo social y humano en el departamento del Huila</v>
          </cell>
        </row>
        <row r="140">
          <cell r="A140" t="str">
            <v>SP-PY.5.2 Formación y capacitación en formulación, seguimiento y evaluación de políticas públicas</v>
          </cell>
        </row>
        <row r="141">
          <cell r="A141" t="str">
            <v>SP-PY.5.3 Investigación y generación de conocimiento sobre políticas públicas regionales</v>
          </cell>
        </row>
        <row r="142">
          <cell r="A142" t="str">
            <v>SP-PY.5.4 Creación y puesta en funcionamiento del Observatorio Regional de Políticas Públicas</v>
          </cell>
        </row>
      </sheetData>
      <sheetData sheetId="9"/>
      <sheetData sheetId="10">
        <row r="5">
          <cell r="A5" t="str">
            <v>SB.PY.1.1. Atención Médica a Estudiantes</v>
          </cell>
        </row>
        <row r="6">
          <cell r="A6" t="str">
            <v>SB.PY.1.1. Atención Médica a Estudiantes</v>
          </cell>
        </row>
        <row r="7">
          <cell r="A7" t="str">
            <v>SB.PY.1.1. Atención Médica a Estudiantes</v>
          </cell>
        </row>
        <row r="8">
          <cell r="A8" t="str">
            <v>SB.PY.1.1. Atención Médica a Estudiantes</v>
          </cell>
        </row>
        <row r="9">
          <cell r="A9" t="str">
            <v>SB.PY.1.1. Atención Médica a Estudiantes</v>
          </cell>
        </row>
        <row r="10">
          <cell r="A10" t="str">
            <v>SB.PY.1.2. Atención Odontológica a Estudiantes</v>
          </cell>
        </row>
        <row r="11">
          <cell r="A11" t="str">
            <v>SB.PY.1.2. Atención Odontológica a Estudiantes</v>
          </cell>
        </row>
        <row r="12">
          <cell r="A12" t="str">
            <v>SB.PY.1.2. Atención Odontológica a Estudiantes</v>
          </cell>
        </row>
        <row r="13">
          <cell r="A13" t="str">
            <v>SB.PY.1.2. Atención Odontológica a Estudiantes</v>
          </cell>
        </row>
        <row r="14">
          <cell r="A14" t="str">
            <v>SB.PY.1.3. Atención Psicológico a Estudiantes</v>
          </cell>
        </row>
        <row r="15">
          <cell r="A15" t="str">
            <v>SB.PY.1.3. Atención Psicológico a Estudiantes</v>
          </cell>
        </row>
        <row r="16">
          <cell r="A16" t="str">
            <v>SB.PY.1.3. Atención Psicológico a Estudiantes</v>
          </cell>
        </row>
        <row r="17">
          <cell r="A17" t="str">
            <v>SB.PY.1.3. Atención Psicológico a Estudiantes</v>
          </cell>
        </row>
        <row r="18">
          <cell r="A18" t="str">
            <v>SB.PY.1.3. Atención Psicológico a Estudiantes</v>
          </cell>
        </row>
        <row r="19">
          <cell r="A19" t="str">
            <v>SB.PY.1.4. PyP - Promoción y prevención médica</v>
          </cell>
        </row>
        <row r="20">
          <cell r="A20" t="str">
            <v>SB.PY.1.4. PyP - Promoción y prevención médica</v>
          </cell>
        </row>
        <row r="21">
          <cell r="A21" t="str">
            <v>SB.PY.1.4. PyP - Promoción y prevención médica</v>
          </cell>
        </row>
        <row r="22">
          <cell r="A22" t="str">
            <v>SB.PY.1.4. PyP - Promoción y prevención médica</v>
          </cell>
        </row>
        <row r="23">
          <cell r="A23" t="str">
            <v>SB.PY.1.4. PyP - Promoción y prevención médica</v>
          </cell>
        </row>
        <row r="24">
          <cell r="A24" t="str">
            <v>SB.PY.1.5. PyP - Promoción y Prevención odontológica</v>
          </cell>
        </row>
        <row r="25">
          <cell r="A25" t="str">
            <v>SB.PY.1.5. PyP - Promoción y Prevención odontológica</v>
          </cell>
        </row>
        <row r="26">
          <cell r="A26" t="str">
            <v>SB.PY.1.5. PyP - Promoción y Prevención odontológica</v>
          </cell>
        </row>
        <row r="27">
          <cell r="A27" t="str">
            <v>SB.PY.1.5. PyP - Promoción y Prevención odontológica</v>
          </cell>
        </row>
        <row r="28">
          <cell r="A28" t="str">
            <v>SB.PY.1.5. PyP - Promoción y Prevención odontológica</v>
          </cell>
        </row>
        <row r="29">
          <cell r="A29" t="str">
            <v>SB.PY.1.6. PyP - Promoción y prevención sicológica en Población Vulnerable</v>
          </cell>
        </row>
        <row r="30">
          <cell r="A30" t="str">
            <v>SB.PY.1.6. PyP - Promoción y prevención sicológica en Población Vulnerable</v>
          </cell>
        </row>
        <row r="31">
          <cell r="A31" t="str">
            <v>SB.PY.1.6. PyP - Promoción y prevención sicológica en Población Vulnerable</v>
          </cell>
        </row>
        <row r="32">
          <cell r="A32" t="str">
            <v>SB.PY.1.6. PyP - Promoción y prevención sicológica en Población Vulnerable</v>
          </cell>
        </row>
        <row r="33">
          <cell r="A33" t="str">
            <v>SB.PY.1.6. PyP - Promoción y prevención sicológica en Población Vulnerable</v>
          </cell>
        </row>
        <row r="34">
          <cell r="A34" t="str">
            <v>SB.PY.1.7. Formación sanologica para la comunidad universitaria --USCO SALUDABLE--</v>
          </cell>
        </row>
        <row r="35">
          <cell r="A35" t="str">
            <v>SB.PY.1.7. Formación sanologica para la comunidad universitaria --USCO SALUDABLE--</v>
          </cell>
        </row>
        <row r="36">
          <cell r="A36" t="str">
            <v>SB.PY.1.7. Formación sanologica para la comunidad universitaria --USCO SALUDABLE--</v>
          </cell>
        </row>
        <row r="37">
          <cell r="A37" t="str">
            <v>SB.PY.1.7. Formación sanologica para la comunidad universitaria --USCO SALUDABLE--</v>
          </cell>
        </row>
        <row r="38">
          <cell r="A38" t="str">
            <v>SB.PY.1.7. Formación sanologica para la comunidad universitaria --USCO SALUDABLE--</v>
          </cell>
        </row>
        <row r="45">
          <cell r="A45" t="str">
            <v>SB.PY.2.1. Formación Deportiva en las diferentes disciplinas.</v>
          </cell>
        </row>
        <row r="46">
          <cell r="A46" t="str">
            <v>SB.PY.2.1. Formación Deportiva en las diferentes disciplinas.</v>
          </cell>
        </row>
        <row r="47">
          <cell r="A47" t="str">
            <v>SB.PY.2.1. Formación Deportiva en las diferentes disciplinas.</v>
          </cell>
        </row>
        <row r="48">
          <cell r="A48" t="str">
            <v>SB.PY.2.1. Formación Deportiva en las diferentes disciplinas.</v>
          </cell>
        </row>
        <row r="49">
          <cell r="A49" t="str">
            <v>SB.PY.2.1. Formación Deportiva en las diferentes disciplinas.</v>
          </cell>
        </row>
        <row r="50">
          <cell r="A50" t="str">
            <v>SB.PY.2.2. Representación - Competitiva</v>
          </cell>
        </row>
        <row r="51">
          <cell r="A51" t="str">
            <v>SB.PY.2.2. Representación - Competitiva</v>
          </cell>
        </row>
        <row r="52">
          <cell r="A52" t="str">
            <v>SB.PY.2.2. Representación - Competitiva</v>
          </cell>
        </row>
        <row r="53">
          <cell r="A53" t="str">
            <v>SB.PY.2.2. Representación - Competitiva</v>
          </cell>
        </row>
        <row r="54">
          <cell r="A54" t="str">
            <v>SB.PY.2.2. Representación - Competitiva</v>
          </cell>
        </row>
        <row r="55">
          <cell r="A55" t="str">
            <v>SB.PY.2.3. Recreación y Aprovechamiento del Tiempo Libre</v>
          </cell>
        </row>
        <row r="56">
          <cell r="A56" t="str">
            <v>SB.PY.2.3. Recreación y Aprovechamiento del Tiempo Libre</v>
          </cell>
        </row>
        <row r="57">
          <cell r="A57" t="str">
            <v>SB.PY.2.3. Recreación y Aprovechamiento del Tiempo Libre</v>
          </cell>
        </row>
        <row r="58">
          <cell r="A58" t="str">
            <v>SB.PY.2.3. Recreación y Aprovechamiento del Tiempo Libre</v>
          </cell>
        </row>
        <row r="59">
          <cell r="A59" t="str">
            <v>SB.PY.2.3. Recreación y Aprovechamiento del Tiempo Libre</v>
          </cell>
        </row>
        <row r="66">
          <cell r="A66" t="str">
            <v>SB.PY.3.1. Formación en modalidades artístiscas</v>
          </cell>
        </row>
        <row r="67">
          <cell r="A67" t="str">
            <v>SB.PY.3.1. Formación en modalidades artístiscas</v>
          </cell>
        </row>
        <row r="68">
          <cell r="A68" t="str">
            <v>SB.PY.3.1. Formación en modalidades artístiscas</v>
          </cell>
        </row>
        <row r="69">
          <cell r="A69" t="str">
            <v>SB.PY.3.1. Formación en modalidades artístiscas</v>
          </cell>
        </row>
        <row r="70">
          <cell r="A70" t="str">
            <v>SB.PY.3.1. Formación en modalidades artístiscas</v>
          </cell>
        </row>
        <row r="71">
          <cell r="A71" t="str">
            <v>SB.PY.3.2. Puestas en escena de los grupos artísticos</v>
          </cell>
        </row>
        <row r="72">
          <cell r="A72" t="str">
            <v>SB.PY.3.2. Puestas en escena de los grupos artísticos</v>
          </cell>
        </row>
        <row r="73">
          <cell r="A73" t="str">
            <v>SB.PY.3.2. Puestas en escena de los grupos artísticos</v>
          </cell>
        </row>
        <row r="74">
          <cell r="A74" t="str">
            <v>SB.PY.3.2. Puestas en escena de los grupos artísticos</v>
          </cell>
        </row>
        <row r="75">
          <cell r="A75" t="str">
            <v>SB.PY.3.2. Puestas en escena de los grupos artísticos</v>
          </cell>
        </row>
        <row r="82">
          <cell r="A82" t="str">
            <v>SB.PY.4.1. Interacción entre los integrantes de la comunidad universitaria</v>
          </cell>
        </row>
        <row r="83">
          <cell r="A83" t="str">
            <v>SB.PY.4.1. Interacción entre los integrantes de la comunidad universitaria</v>
          </cell>
        </row>
        <row r="84">
          <cell r="A84" t="str">
            <v>SB.PY.4.1. Interacción entre los integrantes de la comunidad universitaria</v>
          </cell>
        </row>
        <row r="85">
          <cell r="A85" t="str">
            <v>SB.PY.4.1. Interacción entre los integrantes de la comunidad universitaria</v>
          </cell>
        </row>
        <row r="86">
          <cell r="A86" t="str">
            <v>SB.PY.4.1. Interacción entre los integrantes de la comunidad universitaria</v>
          </cell>
        </row>
        <row r="87">
          <cell r="A87" t="str">
            <v>SB.PY.4.2. Atención a la población con enfoque diferencial</v>
          </cell>
        </row>
        <row r="88">
          <cell r="A88" t="str">
            <v>SB.PY.4.2. Atención a la población con enfoque diferencial</v>
          </cell>
        </row>
        <row r="89">
          <cell r="A89" t="str">
            <v>SB.PY.4.2. Atención a la población con enfoque diferencial</v>
          </cell>
        </row>
        <row r="90">
          <cell r="A90" t="str">
            <v>SB.PY.4.2. Atención a la población con enfoque diferencial</v>
          </cell>
        </row>
        <row r="91">
          <cell r="A91" t="str">
            <v>SB.PY.4.2. Atención a la población con enfoque diferencial</v>
          </cell>
        </row>
        <row r="92">
          <cell r="A92" t="str">
            <v>SB.PY.4.3. Inducción institucional a estudiantes nuevos</v>
          </cell>
        </row>
        <row r="93">
          <cell r="A93" t="str">
            <v>SB.PY.4.3. Inducción institucional a estudiantes nuevos</v>
          </cell>
        </row>
        <row r="94">
          <cell r="A94" t="str">
            <v>SB.PY.4.3. Inducción institucional a estudiantes nuevos</v>
          </cell>
        </row>
        <row r="95">
          <cell r="A95" t="str">
            <v>SB.PY.4.3. Inducción institucional a estudiantes nuevos</v>
          </cell>
        </row>
        <row r="96">
          <cell r="A96" t="str">
            <v>SB.PY.4.3. Inducción institucional a estudiantes nuevos</v>
          </cell>
        </row>
        <row r="103">
          <cell r="A103" t="str">
            <v>SB.PY.5.1. Becas, descuentos y exenciones de matrículas</v>
          </cell>
        </row>
        <row r="104">
          <cell r="A104" t="str">
            <v>SB.PY.5.1. Becas, descuentos y exenciones de matrículas</v>
          </cell>
        </row>
        <row r="105">
          <cell r="A105" t="str">
            <v>SB.PY.5.1. Becas, descuentos y exenciones de matrículas</v>
          </cell>
        </row>
        <row r="106">
          <cell r="A106" t="str">
            <v>SB.PY.5.1. Becas, descuentos y exenciones de matrículas</v>
          </cell>
        </row>
        <row r="107">
          <cell r="A107" t="str">
            <v>SB.PY.5.1. Becas, descuentos y exenciones de matrículas</v>
          </cell>
        </row>
        <row r="108">
          <cell r="A108" t="str">
            <v>SB.PY.5.2. Servicio de Restaurante</v>
          </cell>
        </row>
        <row r="109">
          <cell r="A109" t="str">
            <v>SB.PY.5.2. Servicio de Restaurante</v>
          </cell>
        </row>
        <row r="110">
          <cell r="A110" t="str">
            <v>SB.PY.5.2. Servicio de Restaurante</v>
          </cell>
        </row>
        <row r="111">
          <cell r="A111" t="str">
            <v>SB.PY.5.2. Servicio de Restaurante</v>
          </cell>
        </row>
        <row r="112">
          <cell r="A112" t="str">
            <v>SB.PY.5.2. Servicio de Restaurante</v>
          </cell>
        </row>
        <row r="113">
          <cell r="A113" t="str">
            <v>SB.PY.5.3. Acompañamiento académico</v>
          </cell>
        </row>
        <row r="114">
          <cell r="A114" t="str">
            <v>SB.PY.5.3. Acompañamiento académico</v>
          </cell>
        </row>
        <row r="115">
          <cell r="A115" t="str">
            <v>SB.PY.5.3. Acompañamiento académico</v>
          </cell>
        </row>
        <row r="116">
          <cell r="A116" t="str">
            <v>SB.PY.5.3. Acompañamiento académico</v>
          </cell>
        </row>
        <row r="117">
          <cell r="A117" t="str">
            <v>SB.PY.5.3. Acompañamiento académico</v>
          </cell>
        </row>
        <row r="118">
          <cell r="A118" t="str">
            <v>SB.PY.5.4. Acompañamiento sicosocial</v>
          </cell>
        </row>
        <row r="119">
          <cell r="A119" t="str">
            <v>SB.PY.5.4. Acompañamiento sicosocial</v>
          </cell>
        </row>
        <row r="120">
          <cell r="A120" t="str">
            <v>SB.PY.5.4. Acompañamiento sicosocial</v>
          </cell>
        </row>
        <row r="121">
          <cell r="A121" t="str">
            <v>SB.PY.5.4. Acompañamiento sicosocial</v>
          </cell>
        </row>
        <row r="122">
          <cell r="A122" t="str">
            <v>SB.PY.5.4. Acompañamiento sicosocial</v>
          </cell>
        </row>
      </sheetData>
      <sheetData sheetId="11"/>
      <sheetData sheetId="12">
        <row r="5">
          <cell r="A5" t="str">
            <v>SA.PY.1.1. Construcción de edificios</v>
          </cell>
        </row>
        <row r="6">
          <cell r="A6" t="str">
            <v>SA.PY.1.1. Construcción de edificios</v>
          </cell>
        </row>
        <row r="7">
          <cell r="A7" t="str">
            <v>SA.PY.1.1. Construcción de edificios</v>
          </cell>
        </row>
        <row r="8">
          <cell r="A8" t="str">
            <v>SA.PY.1.1. Construcción de edificios</v>
          </cell>
        </row>
        <row r="9">
          <cell r="A9" t="str">
            <v>SA.PY.1.2. Adecuar planta física existente</v>
          </cell>
        </row>
        <row r="10">
          <cell r="A10" t="str">
            <v>SA.PY.1.2. Adecuar planta física existente</v>
          </cell>
        </row>
        <row r="11">
          <cell r="A11" t="str">
            <v>SA.PY.1.2. Adecuar planta física existente</v>
          </cell>
        </row>
        <row r="12">
          <cell r="A12" t="str">
            <v>SA.PY.1.2. Adecuar planta física existente</v>
          </cell>
        </row>
        <row r="13">
          <cell r="A13" t="str">
            <v>SA.PY.1.3. Mantener edificaciones y campos deportivos</v>
          </cell>
        </row>
        <row r="14">
          <cell r="A14" t="str">
            <v>SA.PY.1.3. Mantener edificaciones y campos deportivos</v>
          </cell>
        </row>
        <row r="15">
          <cell r="A15" t="str">
            <v>SA.PY.1.3. Mantener edificaciones y campos deportivos</v>
          </cell>
        </row>
        <row r="16">
          <cell r="A16" t="str">
            <v>SA.PY.1.3. Mantener edificaciones y campos deportivos</v>
          </cell>
        </row>
        <row r="23">
          <cell r="A23" t="str">
            <v>SA.PY.2.1. Dotación de equipos para laboratorios de Docencia</v>
          </cell>
        </row>
        <row r="24">
          <cell r="A24" t="str">
            <v>SA.PY.2.1. Dotación de equipos para laboratorios de Docencia</v>
          </cell>
        </row>
        <row r="25">
          <cell r="A25" t="str">
            <v>SA.PY.2.1. Dotación de equipos para laboratorios de Docencia</v>
          </cell>
        </row>
        <row r="26">
          <cell r="A26" t="str">
            <v>SA.PY.2.1. Dotación de equipos para laboratorios de Docencia</v>
          </cell>
        </row>
        <row r="27">
          <cell r="A27" t="str">
            <v>SA.PY.2.2. Mantenimiento Preventivo y Correctivo Laboratorios de Docencia</v>
          </cell>
        </row>
        <row r="28">
          <cell r="A28" t="str">
            <v>SA.PY.2.2. Mantenimiento Preventivo y Correctivo Laboratorios de Docencia</v>
          </cell>
        </row>
        <row r="29">
          <cell r="A29" t="str">
            <v>SA.PY.2.2. Mantenimiento Preventivo y Correctivo Laboratorios de Docencia</v>
          </cell>
        </row>
        <row r="30">
          <cell r="A30" t="str">
            <v>SA.PY.2.2. Mantenimiento Preventivo y Correctivo Laboratorios de Docencia</v>
          </cell>
        </row>
        <row r="31">
          <cell r="A31" t="str">
            <v>SA.PY.2.3. Dotación de vidriería, reactivos e insumos para laboratorios de docencia</v>
          </cell>
        </row>
        <row r="32">
          <cell r="A32" t="str">
            <v>SA.PY.2.3. Dotación de vidriería, reactivos e insumos para laboratorios de docencia</v>
          </cell>
        </row>
        <row r="33">
          <cell r="A33" t="str">
            <v>SA.PY.2.3. Dotación de vidriería, reactivos e insumos para laboratorios de docencia</v>
          </cell>
        </row>
        <row r="34">
          <cell r="A34" t="str">
            <v>SA.PY.2.3. Dotación de vidriería, reactivos e insumos para laboratorios de docencia</v>
          </cell>
        </row>
        <row r="35">
          <cell r="A35" t="str">
            <v>SA.PY.2.4. Dotación de equipos y aplicativos para laboratorios de Investigación</v>
          </cell>
        </row>
        <row r="36">
          <cell r="A36" t="str">
            <v>SA.PY.2.5. Mantenimiento de equipos y aplicativos para laboratorios de Investigación</v>
          </cell>
        </row>
        <row r="37">
          <cell r="A37" t="str">
            <v>SA.PY.2.6. Dotación de vidriería, reactivos e insumos para laboratorios de investigación</v>
          </cell>
        </row>
        <row r="38">
          <cell r="A38" t="str">
            <v>SA.PY.2.7. Dotación de Aulas de equipos y muebles</v>
          </cell>
        </row>
        <row r="39">
          <cell r="A39" t="str">
            <v>SA.PY.2.7. Dotación de Aulas de equipos y muebles</v>
          </cell>
        </row>
        <row r="40">
          <cell r="A40" t="str">
            <v>SA.PY.2.7. Dotación de Aulas de equipos y muebles</v>
          </cell>
        </row>
        <row r="41">
          <cell r="A41" t="str">
            <v>SA.PY.2.7. Dotación de Aulas de equipos y muebles</v>
          </cell>
        </row>
        <row r="42">
          <cell r="A42" t="str">
            <v>SA.PY.2.8. Mantenimiento dotación de aulas</v>
          </cell>
        </row>
        <row r="43">
          <cell r="A43" t="str">
            <v>SA.PY.2.8. Mantenimiento dotación de aulas</v>
          </cell>
        </row>
        <row r="44">
          <cell r="A44" t="str">
            <v>SA.PY.2.8. Mantenimiento dotación de aulas</v>
          </cell>
        </row>
        <row r="45">
          <cell r="A45" t="str">
            <v>SA.PY.2.8. Mantenimiento dotación de aulas</v>
          </cell>
        </row>
        <row r="46">
          <cell r="A46" t="str">
            <v>SA.PY.2.9. Dotación de oficinas</v>
          </cell>
        </row>
        <row r="47">
          <cell r="A47" t="str">
            <v>SA.PY.2.9. Dotación de oficinas</v>
          </cell>
        </row>
        <row r="48">
          <cell r="A48" t="str">
            <v>SA.PY.2.9. Dotación de oficinas</v>
          </cell>
        </row>
        <row r="49">
          <cell r="A49" t="str">
            <v>SA.PY.2.9. Dotación de oficinas</v>
          </cell>
        </row>
        <row r="50">
          <cell r="A50" t="str">
            <v>SA.PY.2.10. Mantenimiento de las oficinas</v>
          </cell>
        </row>
        <row r="51">
          <cell r="A51" t="str">
            <v>SA.PY.2.10. Mantenimiento de las oficinas</v>
          </cell>
        </row>
        <row r="52">
          <cell r="A52" t="str">
            <v>SA.PY.2.10. Mantenimiento de las oficinas</v>
          </cell>
        </row>
        <row r="53">
          <cell r="A53" t="str">
            <v>SA.PY.2.10. Mantenimiento de las oficinas</v>
          </cell>
        </row>
        <row r="54">
          <cell r="A54" t="str">
            <v>SA.PY.2.11. Adquirir bibliografía fisica y Digital</v>
          </cell>
        </row>
        <row r="55">
          <cell r="A55" t="str">
            <v>SA.PY.2.11. Adquirir bibliografía fisica y Digital</v>
          </cell>
        </row>
        <row r="56">
          <cell r="A56" t="str">
            <v>SA.PY.2.11. Adquirir bibliografía fisica y Digital</v>
          </cell>
        </row>
        <row r="57">
          <cell r="A57" t="str">
            <v>SA.PY.2.11. Adquirir bibliografía fisica y Digital</v>
          </cell>
        </row>
        <row r="58">
          <cell r="A58" t="str">
            <v>SA.PY.2.12. Acceso a bases de datos (bibliografía)</v>
          </cell>
        </row>
        <row r="59">
          <cell r="A59" t="str">
            <v>SA-PY.2.13. Dotación de equipos y muebles para Bibliotecas)</v>
          </cell>
        </row>
        <row r="60">
          <cell r="A60" t="str">
            <v>SA-PY.2.13. Dotación de equipos y muebles para Bibliotecas)</v>
          </cell>
        </row>
        <row r="61">
          <cell r="A61" t="str">
            <v>SA-PY.2.13. Dotación de equipos y muebles para Bibliotecas)</v>
          </cell>
        </row>
        <row r="62">
          <cell r="A62" t="str">
            <v>SA-PY.2.13. Dotación de equipos y muebles para Bibliotecas)</v>
          </cell>
        </row>
        <row r="71">
          <cell r="A71" t="str">
            <v>SA.PY.3.1. Adquisición de equipos con destino de información y comunicación</v>
          </cell>
        </row>
        <row r="72">
          <cell r="A72" t="str">
            <v>SA.PY.3.1. Adquisición de equipos con destino de información y comunicación</v>
          </cell>
        </row>
        <row r="73">
          <cell r="A73" t="str">
            <v>SA.PY.3.1. Adquisición de equipos con destino de información y comunicación</v>
          </cell>
        </row>
        <row r="74">
          <cell r="A74" t="str">
            <v>SA.PY.3.1. Adquisición de equipos con destino de información y comunicación</v>
          </cell>
        </row>
        <row r="75">
          <cell r="A75" t="str">
            <v>SA.PY.3.2. Mantenimiento de equipos con destino de información y comunicación</v>
          </cell>
        </row>
        <row r="76">
          <cell r="A76" t="str">
            <v>SA.PY.3.3. Desarrollo de Aplicativos</v>
          </cell>
        </row>
        <row r="77">
          <cell r="A77" t="str">
            <v>SA.PY.3.4. Mantenimiento y adecuaciones a aplicativos</v>
          </cell>
        </row>
        <row r="78">
          <cell r="A78" t="str">
            <v>SA.PY.3.5. Adquisición y Renovación de licencias</v>
          </cell>
        </row>
        <row r="86">
          <cell r="A86" t="str">
            <v>SA.PY.4.1. Desarrollo del Sistema de gestión de Calidad</v>
          </cell>
        </row>
        <row r="87">
          <cell r="A87" t="str">
            <v>SA.PY.4.1. Desarrollo del Sistema de gestión de Calidad</v>
          </cell>
        </row>
        <row r="88">
          <cell r="A88" t="str">
            <v>SA.PY.4.1. Desarrollo del Sistema de gestión de Calidad</v>
          </cell>
        </row>
        <row r="89">
          <cell r="A89" t="str">
            <v>SA.PY.4.1. Desarrollo del Sistema de gestión de Calidad</v>
          </cell>
        </row>
        <row r="90">
          <cell r="A90" t="str">
            <v>SA.PY.4.2. Desarrollo documental de los requisitos generales para la competencias de los laboratorios de prueba y calibración</v>
          </cell>
        </row>
        <row r="91">
          <cell r="A91" t="str">
            <v>SA.PY.4.3. Desarrollo d el Sistema de gestión Ambiental</v>
          </cell>
        </row>
        <row r="92">
          <cell r="A92" t="str">
            <v>SA.PY.4.3. Desarrollo d el Sistema de gestión Ambiental</v>
          </cell>
        </row>
        <row r="93">
          <cell r="A93" t="str">
            <v>SA.PY.4.3. Desarrollo d el Sistema de gestión Ambiental</v>
          </cell>
        </row>
        <row r="94">
          <cell r="A94" t="str">
            <v>SA.PY.4.3. Desarrollo d el Sistema de gestión Ambiental</v>
          </cell>
        </row>
        <row r="95">
          <cell r="A95" t="str">
            <v>SA.PY.4.4. Desarrollar el Sistema de seguridad y salud en el trabajo</v>
          </cell>
        </row>
        <row r="96">
          <cell r="A96" t="str">
            <v>SA.PY.4.4. Desarrollar el Sistema de seguridad y salud en el trabajo</v>
          </cell>
        </row>
        <row r="97">
          <cell r="A97" t="str">
            <v>SA.PY.4.4. Desarrollar el Sistema de seguridad y salud en el trabajo</v>
          </cell>
        </row>
        <row r="98">
          <cell r="A98" t="str">
            <v>SA.PY.4.4. Desarrollar el Sistema de seguridad y salud en el trabajo</v>
          </cell>
        </row>
        <row r="99">
          <cell r="A99" t="str">
            <v>SA.PY.4.5. Mantener y mejorar el Sistema de gestión de seguridad de la información</v>
          </cell>
        </row>
        <row r="100">
          <cell r="A100" t="str">
            <v>SA.PY.4.6. Mantener y mejorar el Sistema de gestión documental</v>
          </cell>
        </row>
        <row r="101">
          <cell r="A101" t="str">
            <v>SA.PY.4.7. Mantener y mejorar el Sistema de gestión de Planeación</v>
          </cell>
        </row>
        <row r="108">
          <cell r="A108" t="str">
            <v>SA.PY.5.1. Definir y desarrollar Plan de formación</v>
          </cell>
        </row>
        <row r="109">
          <cell r="A109" t="str">
            <v xml:space="preserve">SA.PY.5.2. Definir y desarrollar Plan de capacitación 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SEPT. DE 2021"/>
      <sheetName val="P. ACCIÓN CONSOLIDADO SEPT.21"/>
    </sheetNames>
    <sheetDataSet>
      <sheetData sheetId="0"/>
      <sheetData sheetId="1">
        <row r="7">
          <cell r="CF7">
            <v>50311684</v>
          </cell>
        </row>
        <row r="8">
          <cell r="CF8">
            <v>23813332</v>
          </cell>
        </row>
        <row r="9">
          <cell r="CF9">
            <v>55533331</v>
          </cell>
        </row>
        <row r="10">
          <cell r="CF10">
            <v>13666667</v>
          </cell>
        </row>
        <row r="11">
          <cell r="CF11">
            <v>0</v>
          </cell>
        </row>
        <row r="12">
          <cell r="CF12">
            <v>0</v>
          </cell>
        </row>
        <row r="13">
          <cell r="CF13">
            <v>0</v>
          </cell>
        </row>
        <row r="14">
          <cell r="CF14">
            <v>116189454</v>
          </cell>
        </row>
        <row r="15">
          <cell r="CF15">
            <v>522000</v>
          </cell>
        </row>
        <row r="16">
          <cell r="CF16">
            <v>128674064</v>
          </cell>
        </row>
        <row r="17">
          <cell r="CF17">
            <v>0</v>
          </cell>
        </row>
        <row r="18">
          <cell r="CF18">
            <v>270000642</v>
          </cell>
        </row>
        <row r="19">
          <cell r="CF19">
            <v>0</v>
          </cell>
        </row>
        <row r="20">
          <cell r="CF20">
            <v>108000000</v>
          </cell>
        </row>
        <row r="21">
          <cell r="CF21">
            <v>0</v>
          </cell>
        </row>
        <row r="22">
          <cell r="CF22">
            <v>15000000</v>
          </cell>
        </row>
        <row r="23">
          <cell r="CF23">
            <v>65663333</v>
          </cell>
        </row>
        <row r="26">
          <cell r="CF26">
            <v>17420970</v>
          </cell>
        </row>
        <row r="27">
          <cell r="CF27">
            <v>13000000</v>
          </cell>
        </row>
        <row r="28">
          <cell r="CF28">
            <v>43207421</v>
          </cell>
        </row>
        <row r="29">
          <cell r="CF29">
            <v>1242174</v>
          </cell>
        </row>
        <row r="30">
          <cell r="CF30">
            <v>252843376</v>
          </cell>
        </row>
        <row r="31">
          <cell r="CF31">
            <v>215467011</v>
          </cell>
        </row>
        <row r="32">
          <cell r="CF32">
            <v>87947984</v>
          </cell>
        </row>
        <row r="33">
          <cell r="CF33">
            <v>0</v>
          </cell>
        </row>
        <row r="34">
          <cell r="CF34">
            <v>91166664</v>
          </cell>
        </row>
        <row r="35">
          <cell r="CF35">
            <v>9725753</v>
          </cell>
        </row>
        <row r="36">
          <cell r="CF36">
            <v>30610044</v>
          </cell>
        </row>
        <row r="37">
          <cell r="CF37">
            <v>40989962</v>
          </cell>
        </row>
        <row r="38">
          <cell r="CF38">
            <v>164778254</v>
          </cell>
        </row>
        <row r="39">
          <cell r="CF39">
            <v>173676044</v>
          </cell>
        </row>
        <row r="40">
          <cell r="CF40">
            <v>59933333</v>
          </cell>
        </row>
        <row r="41">
          <cell r="CF41">
            <v>60518783</v>
          </cell>
        </row>
        <row r="42">
          <cell r="CF42">
            <v>9216667</v>
          </cell>
        </row>
        <row r="43">
          <cell r="CF43">
            <v>291672024</v>
          </cell>
        </row>
        <row r="44">
          <cell r="CF44">
            <v>340085738</v>
          </cell>
        </row>
        <row r="45">
          <cell r="CF45">
            <v>26488994</v>
          </cell>
        </row>
        <row r="46">
          <cell r="CF46">
            <v>438500</v>
          </cell>
        </row>
        <row r="47">
          <cell r="CF47">
            <v>1773709351</v>
          </cell>
        </row>
        <row r="48">
          <cell r="CF48">
            <v>115788899</v>
          </cell>
        </row>
        <row r="49">
          <cell r="CF49">
            <v>97975933</v>
          </cell>
        </row>
        <row r="50">
          <cell r="CF50">
            <v>131645780</v>
          </cell>
        </row>
        <row r="52">
          <cell r="CF52">
            <v>12885250</v>
          </cell>
        </row>
        <row r="53">
          <cell r="CF53">
            <v>37034435</v>
          </cell>
        </row>
        <row r="54">
          <cell r="CF54">
            <v>11999998</v>
          </cell>
        </row>
        <row r="55">
          <cell r="CF55">
            <v>18971970</v>
          </cell>
        </row>
        <row r="56">
          <cell r="CF56">
            <v>117910674</v>
          </cell>
        </row>
        <row r="57">
          <cell r="CF57">
            <v>65399965</v>
          </cell>
        </row>
        <row r="58">
          <cell r="CF58">
            <v>25149440</v>
          </cell>
        </row>
        <row r="59">
          <cell r="CF59">
            <v>44025636</v>
          </cell>
        </row>
        <row r="60">
          <cell r="CF60">
            <v>14041499</v>
          </cell>
        </row>
        <row r="61">
          <cell r="CF61">
            <v>50742329</v>
          </cell>
        </row>
        <row r="62">
          <cell r="CF62">
            <v>49556756</v>
          </cell>
        </row>
        <row r="63">
          <cell r="CF63">
            <v>40000000</v>
          </cell>
        </row>
        <row r="64">
          <cell r="CF64">
            <v>876503529</v>
          </cell>
        </row>
        <row r="65">
          <cell r="CF65">
            <v>0</v>
          </cell>
        </row>
        <row r="66">
          <cell r="CF66">
            <v>40078336</v>
          </cell>
        </row>
        <row r="67">
          <cell r="CF67">
            <v>1120667032</v>
          </cell>
        </row>
        <row r="68">
          <cell r="CF68">
            <v>88899060</v>
          </cell>
        </row>
        <row r="69">
          <cell r="CF69">
            <v>87331592</v>
          </cell>
        </row>
        <row r="70">
          <cell r="CF70">
            <v>137888564</v>
          </cell>
        </row>
        <row r="71">
          <cell r="CF71">
            <v>34099415</v>
          </cell>
        </row>
        <row r="72">
          <cell r="CF72">
            <v>179256163</v>
          </cell>
        </row>
        <row r="73">
          <cell r="CF73">
            <v>12000000</v>
          </cell>
        </row>
        <row r="74">
          <cell r="CF74">
            <v>0</v>
          </cell>
        </row>
        <row r="75">
          <cell r="CF75">
            <v>0</v>
          </cell>
        </row>
        <row r="76">
          <cell r="CF76">
            <v>29339994</v>
          </cell>
        </row>
        <row r="79">
          <cell r="CF79">
            <v>42189999</v>
          </cell>
        </row>
        <row r="80">
          <cell r="CF80">
            <v>0</v>
          </cell>
        </row>
        <row r="81">
          <cell r="CF81">
            <v>49416667</v>
          </cell>
        </row>
        <row r="82">
          <cell r="CF82">
            <v>0</v>
          </cell>
        </row>
        <row r="83">
          <cell r="CF83">
            <v>0</v>
          </cell>
        </row>
        <row r="84">
          <cell r="CF84">
            <v>12000000</v>
          </cell>
        </row>
        <row r="85">
          <cell r="CF85">
            <v>66332000</v>
          </cell>
        </row>
        <row r="86">
          <cell r="CF86">
            <v>3000000</v>
          </cell>
        </row>
        <row r="87">
          <cell r="CF87">
            <v>219887052</v>
          </cell>
        </row>
        <row r="88">
          <cell r="CF88">
            <v>91580000</v>
          </cell>
        </row>
        <row r="89">
          <cell r="CF89">
            <v>77781017</v>
          </cell>
        </row>
        <row r="90">
          <cell r="CF90">
            <v>292703333</v>
          </cell>
        </row>
        <row r="91">
          <cell r="CF91">
            <v>51342375</v>
          </cell>
        </row>
        <row r="92">
          <cell r="CF92">
            <v>96673619</v>
          </cell>
        </row>
        <row r="93">
          <cell r="CF93">
            <v>0</v>
          </cell>
        </row>
        <row r="94">
          <cell r="CF94">
            <v>75459999</v>
          </cell>
        </row>
        <row r="95">
          <cell r="CF95">
            <v>0</v>
          </cell>
        </row>
        <row r="96">
          <cell r="CF96">
            <v>544637527</v>
          </cell>
        </row>
        <row r="97">
          <cell r="CF97">
            <v>224520000</v>
          </cell>
        </row>
        <row r="99">
          <cell r="CF99">
            <v>7842163714</v>
          </cell>
        </row>
        <row r="100">
          <cell r="CF100">
            <v>0</v>
          </cell>
        </row>
        <row r="101">
          <cell r="CF101">
            <v>4982100</v>
          </cell>
        </row>
        <row r="102">
          <cell r="CF102">
            <v>15011449</v>
          </cell>
        </row>
        <row r="103">
          <cell r="CF103">
            <v>0</v>
          </cell>
        </row>
        <row r="104">
          <cell r="CF104">
            <v>22374710</v>
          </cell>
        </row>
        <row r="105">
          <cell r="CF105">
            <v>2710000</v>
          </cell>
        </row>
        <row r="106">
          <cell r="CF106">
            <v>0</v>
          </cell>
        </row>
        <row r="107">
          <cell r="CF107">
            <v>13182939</v>
          </cell>
        </row>
        <row r="108">
          <cell r="CF108">
            <v>27680444</v>
          </cell>
        </row>
        <row r="109">
          <cell r="CF109">
            <v>0</v>
          </cell>
        </row>
        <row r="110">
          <cell r="CF110">
            <v>0</v>
          </cell>
        </row>
        <row r="111">
          <cell r="CF111">
            <v>0</v>
          </cell>
        </row>
        <row r="112">
          <cell r="CF112">
            <v>59876002</v>
          </cell>
        </row>
        <row r="113">
          <cell r="CF113">
            <v>2975000</v>
          </cell>
        </row>
        <row r="114">
          <cell r="CF114">
            <v>64258008</v>
          </cell>
        </row>
        <row r="115">
          <cell r="CF115">
            <v>659379600</v>
          </cell>
        </row>
        <row r="116">
          <cell r="CF116">
            <v>155179998</v>
          </cell>
        </row>
        <row r="117">
          <cell r="CF117">
            <v>87287220</v>
          </cell>
        </row>
        <row r="118">
          <cell r="CF118">
            <v>123143153</v>
          </cell>
        </row>
        <row r="119">
          <cell r="CF119">
            <v>463373724</v>
          </cell>
        </row>
        <row r="120">
          <cell r="CF120">
            <v>103974200</v>
          </cell>
        </row>
        <row r="121">
          <cell r="CF121">
            <v>136522801</v>
          </cell>
        </row>
        <row r="122">
          <cell r="CF122">
            <v>0</v>
          </cell>
        </row>
        <row r="123">
          <cell r="CF123">
            <v>173980614</v>
          </cell>
        </row>
        <row r="124">
          <cell r="CF124">
            <v>164856109</v>
          </cell>
        </row>
        <row r="125">
          <cell r="CF125">
            <v>89633334</v>
          </cell>
        </row>
        <row r="126">
          <cell r="CF126">
            <v>14400000</v>
          </cell>
        </row>
        <row r="127">
          <cell r="CF127">
            <v>218728844</v>
          </cell>
        </row>
        <row r="128">
          <cell r="CF128">
            <v>8428833</v>
          </cell>
        </row>
        <row r="129">
          <cell r="CF129">
            <v>49095285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0 DIC DE 2021 "/>
      <sheetName val="P. ACCIÓN  CONSOLIDADO 21"/>
    </sheetNames>
    <sheetDataSet>
      <sheetData sheetId="0">
        <row r="6">
          <cell r="AH6">
            <v>50311684</v>
          </cell>
        </row>
        <row r="7">
          <cell r="AH7">
            <v>23813332</v>
          </cell>
        </row>
        <row r="8">
          <cell r="AH8">
            <v>62133331</v>
          </cell>
        </row>
        <row r="9">
          <cell r="AH9">
            <v>35666667</v>
          </cell>
        </row>
        <row r="10">
          <cell r="AH10">
            <v>0</v>
          </cell>
        </row>
        <row r="11">
          <cell r="AH11">
            <v>0</v>
          </cell>
        </row>
        <row r="12">
          <cell r="AH12">
            <v>0</v>
          </cell>
        </row>
        <row r="13">
          <cell r="AH13">
            <v>612511523</v>
          </cell>
        </row>
        <row r="14">
          <cell r="AH14">
            <v>8561435</v>
          </cell>
        </row>
        <row r="15">
          <cell r="AH15">
            <v>204314823</v>
          </cell>
        </row>
        <row r="16">
          <cell r="AH16">
            <v>0</v>
          </cell>
        </row>
        <row r="17">
          <cell r="AH17">
            <v>286705691</v>
          </cell>
        </row>
        <row r="18">
          <cell r="AH18">
            <v>0</v>
          </cell>
        </row>
        <row r="19">
          <cell r="AH19">
            <v>108000000</v>
          </cell>
        </row>
        <row r="20">
          <cell r="AH20">
            <v>0</v>
          </cell>
        </row>
        <row r="21">
          <cell r="AH21">
            <v>15000000</v>
          </cell>
        </row>
        <row r="22">
          <cell r="AH22">
            <v>69707959</v>
          </cell>
        </row>
        <row r="25">
          <cell r="AH25">
            <v>56403470</v>
          </cell>
        </row>
        <row r="26">
          <cell r="AH26">
            <v>13000000</v>
          </cell>
        </row>
        <row r="27">
          <cell r="AH27">
            <v>108121107</v>
          </cell>
        </row>
        <row r="28">
          <cell r="AH28">
            <v>5405098</v>
          </cell>
        </row>
        <row r="29">
          <cell r="AH29">
            <v>369076398</v>
          </cell>
        </row>
        <row r="30">
          <cell r="AH30">
            <v>249547309</v>
          </cell>
        </row>
        <row r="31">
          <cell r="AH31">
            <v>173937234</v>
          </cell>
        </row>
        <row r="32">
          <cell r="AH32">
            <v>17924088</v>
          </cell>
        </row>
        <row r="33">
          <cell r="AH33">
            <v>189380474</v>
          </cell>
        </row>
        <row r="34">
          <cell r="AH34">
            <v>47327689</v>
          </cell>
        </row>
        <row r="35">
          <cell r="AH35">
            <v>48768011</v>
          </cell>
        </row>
        <row r="36">
          <cell r="AH36">
            <v>49986142</v>
          </cell>
        </row>
        <row r="37">
          <cell r="AH37">
            <v>301380697</v>
          </cell>
        </row>
        <row r="38">
          <cell r="AH38">
            <v>252931364</v>
          </cell>
        </row>
        <row r="39">
          <cell r="AH39">
            <v>70699999</v>
          </cell>
        </row>
        <row r="40">
          <cell r="AH40">
            <v>62315261</v>
          </cell>
        </row>
        <row r="41">
          <cell r="AH41">
            <v>19216666</v>
          </cell>
        </row>
        <row r="42">
          <cell r="AH42">
            <v>318864106</v>
          </cell>
        </row>
        <row r="43">
          <cell r="AH43">
            <v>491609200</v>
          </cell>
        </row>
        <row r="44">
          <cell r="AH44">
            <v>29062341</v>
          </cell>
        </row>
        <row r="45">
          <cell r="AH45">
            <v>3043070</v>
          </cell>
        </row>
        <row r="46">
          <cell r="AH46">
            <v>2152179683</v>
          </cell>
        </row>
        <row r="47">
          <cell r="AH47">
            <v>130248232</v>
          </cell>
        </row>
        <row r="48">
          <cell r="AH48">
            <v>111962041</v>
          </cell>
        </row>
        <row r="49">
          <cell r="AH49">
            <v>169466314</v>
          </cell>
        </row>
        <row r="51">
          <cell r="AH51">
            <v>13385250</v>
          </cell>
        </row>
        <row r="52">
          <cell r="AH52">
            <v>37034435</v>
          </cell>
        </row>
        <row r="53">
          <cell r="AH53">
            <v>13999998</v>
          </cell>
        </row>
        <row r="54">
          <cell r="AH54">
            <v>32442547</v>
          </cell>
        </row>
        <row r="55">
          <cell r="AH55">
            <v>154128116</v>
          </cell>
        </row>
        <row r="56">
          <cell r="AH56">
            <v>77907965</v>
          </cell>
        </row>
        <row r="57">
          <cell r="AH57">
            <v>25149440</v>
          </cell>
        </row>
        <row r="58">
          <cell r="AH58">
            <v>44025636</v>
          </cell>
        </row>
        <row r="59">
          <cell r="AH59">
            <v>14041499</v>
          </cell>
        </row>
        <row r="60">
          <cell r="AH60">
            <v>60621746</v>
          </cell>
        </row>
        <row r="61">
          <cell r="AH61">
            <v>49382259</v>
          </cell>
        </row>
        <row r="62">
          <cell r="AH62">
            <v>48249466</v>
          </cell>
        </row>
        <row r="63">
          <cell r="AH63">
            <v>1052325738</v>
          </cell>
        </row>
        <row r="64">
          <cell r="AH64">
            <v>0</v>
          </cell>
        </row>
        <row r="65">
          <cell r="AH65">
            <v>51378336</v>
          </cell>
        </row>
        <row r="66">
          <cell r="AH66">
            <v>1192142484</v>
          </cell>
        </row>
        <row r="67">
          <cell r="AH67">
            <v>98741781</v>
          </cell>
        </row>
        <row r="68">
          <cell r="AH68">
            <v>103116672</v>
          </cell>
        </row>
        <row r="69">
          <cell r="AH69">
            <v>148823966</v>
          </cell>
        </row>
        <row r="70">
          <cell r="AH70">
            <v>37473797</v>
          </cell>
        </row>
        <row r="71">
          <cell r="AH71">
            <v>199489750</v>
          </cell>
        </row>
        <row r="72">
          <cell r="AJ72">
            <v>7999999</v>
          </cell>
        </row>
        <row r="73">
          <cell r="AJ73">
            <v>690000</v>
          </cell>
        </row>
        <row r="74">
          <cell r="AJ74">
            <v>0</v>
          </cell>
        </row>
        <row r="75">
          <cell r="AJ75">
            <v>29339994</v>
          </cell>
        </row>
        <row r="78">
          <cell r="AH78">
            <v>46186666</v>
          </cell>
        </row>
        <row r="79">
          <cell r="AH79">
            <v>3982166</v>
          </cell>
        </row>
        <row r="80">
          <cell r="AH80">
            <v>49416667</v>
          </cell>
        </row>
        <row r="81">
          <cell r="AH81">
            <v>0</v>
          </cell>
        </row>
        <row r="82">
          <cell r="AH82">
            <v>0</v>
          </cell>
        </row>
        <row r="83">
          <cell r="AH83">
            <v>12000000</v>
          </cell>
        </row>
        <row r="84">
          <cell r="AH84">
            <v>66331997</v>
          </cell>
        </row>
        <row r="85">
          <cell r="AH85">
            <v>7983002</v>
          </cell>
        </row>
        <row r="86">
          <cell r="AH86">
            <v>280510000</v>
          </cell>
        </row>
        <row r="87">
          <cell r="AH87">
            <v>102004156</v>
          </cell>
        </row>
        <row r="88">
          <cell r="AH88">
            <v>83447684</v>
          </cell>
        </row>
        <row r="89">
          <cell r="AH89">
            <v>295703333</v>
          </cell>
        </row>
        <row r="90">
          <cell r="AH90">
            <v>104020386</v>
          </cell>
        </row>
        <row r="91">
          <cell r="AH91">
            <v>100206952</v>
          </cell>
        </row>
        <row r="92">
          <cell r="AH92">
            <v>405000</v>
          </cell>
        </row>
        <row r="93">
          <cell r="AH93">
            <v>78049999</v>
          </cell>
        </row>
        <row r="94">
          <cell r="AH94">
            <v>0</v>
          </cell>
        </row>
        <row r="95">
          <cell r="AH95">
            <v>703126662</v>
          </cell>
        </row>
        <row r="96">
          <cell r="AH96">
            <v>224520000</v>
          </cell>
        </row>
        <row r="98">
          <cell r="AH98">
            <v>7842163714</v>
          </cell>
        </row>
        <row r="99">
          <cell r="AH99">
            <v>0</v>
          </cell>
        </row>
        <row r="100">
          <cell r="AH100">
            <v>4987100</v>
          </cell>
        </row>
        <row r="101">
          <cell r="AH101">
            <v>383668274</v>
          </cell>
        </row>
        <row r="102">
          <cell r="AH102">
            <v>143515050</v>
          </cell>
        </row>
        <row r="103">
          <cell r="AH103">
            <v>134640996</v>
          </cell>
        </row>
        <row r="104">
          <cell r="AH104">
            <v>10218900</v>
          </cell>
        </row>
        <row r="105">
          <cell r="AH105">
            <v>60096539</v>
          </cell>
        </row>
        <row r="106">
          <cell r="AH106">
            <v>1169808057</v>
          </cell>
        </row>
        <row r="107">
          <cell r="AH107">
            <v>106018421</v>
          </cell>
        </row>
        <row r="108">
          <cell r="AH108">
            <v>244809203</v>
          </cell>
        </row>
        <row r="109">
          <cell r="AH109">
            <v>21440000</v>
          </cell>
        </row>
        <row r="110">
          <cell r="AH110">
            <v>0</v>
          </cell>
        </row>
        <row r="111">
          <cell r="AH111">
            <v>133473955</v>
          </cell>
        </row>
        <row r="112">
          <cell r="AH112">
            <v>6089390</v>
          </cell>
        </row>
        <row r="113">
          <cell r="AH113">
            <v>285124483</v>
          </cell>
        </row>
        <row r="114">
          <cell r="AH114">
            <v>747040800</v>
          </cell>
        </row>
        <row r="115">
          <cell r="AH115">
            <v>174813998</v>
          </cell>
        </row>
        <row r="116">
          <cell r="AH116">
            <v>87287220</v>
          </cell>
        </row>
        <row r="117">
          <cell r="AH117">
            <v>123143153</v>
          </cell>
        </row>
        <row r="118">
          <cell r="AH118">
            <v>471792790</v>
          </cell>
        </row>
        <row r="119">
          <cell r="AH119">
            <v>522300564</v>
          </cell>
        </row>
        <row r="120">
          <cell r="AH120">
            <v>140417192</v>
          </cell>
        </row>
        <row r="121">
          <cell r="AH121">
            <v>5546666</v>
          </cell>
        </row>
        <row r="122">
          <cell r="AH122">
            <v>176921184</v>
          </cell>
        </row>
        <row r="123">
          <cell r="AH123">
            <v>189941774</v>
          </cell>
        </row>
        <row r="124">
          <cell r="AH124">
            <v>88833334</v>
          </cell>
        </row>
        <row r="125">
          <cell r="AH125">
            <v>21800000</v>
          </cell>
        </row>
        <row r="126">
          <cell r="AH126">
            <v>224728843</v>
          </cell>
        </row>
        <row r="127">
          <cell r="AH127">
            <v>8428833</v>
          </cell>
        </row>
        <row r="128">
          <cell r="AH128">
            <v>70903284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35"/>
  <sheetViews>
    <sheetView tabSelected="1" workbookViewId="0">
      <pane xSplit="9" ySplit="3" topLeftCell="K356" activePane="bottomRight" state="frozen"/>
      <selection pane="topRight" activeCell="J1" sqref="J1"/>
      <selection pane="bottomLeft" activeCell="A4" sqref="A4"/>
      <selection pane="bottomRight" activeCell="K2" sqref="K2:L3"/>
    </sheetView>
  </sheetViews>
  <sheetFormatPr baseColWidth="10" defaultRowHeight="15" x14ac:dyDescent="0.25"/>
  <cols>
    <col min="1" max="1" width="6.42578125" customWidth="1"/>
    <col min="2" max="2" width="24.42578125" customWidth="1"/>
    <col min="3" max="3" width="5.7109375" customWidth="1"/>
    <col min="4" max="4" width="10.28515625" style="44" hidden="1" customWidth="1"/>
    <col min="5" max="5" width="12.28515625" hidden="1" customWidth="1"/>
    <col min="6" max="7" width="8" hidden="1" customWidth="1"/>
    <col min="8" max="8" width="10.28515625" style="44" hidden="1" customWidth="1"/>
    <col min="9" max="9" width="5.85546875" hidden="1" customWidth="1"/>
    <col min="10" max="10" width="12.28515625" customWidth="1"/>
    <col min="11" max="11" width="9.7109375" customWidth="1"/>
    <col min="12" max="12" width="9.7109375" style="44" customWidth="1"/>
    <col min="13" max="13" width="9.7109375" customWidth="1"/>
    <col min="14" max="14" width="9.7109375" style="44" customWidth="1"/>
    <col min="15" max="15" width="9.7109375" customWidth="1"/>
    <col min="16" max="16" width="9.7109375" style="44" customWidth="1"/>
    <col min="17" max="18" width="10.7109375" customWidth="1"/>
    <col min="19" max="19" width="9" customWidth="1"/>
    <col min="20" max="20" width="10.42578125" customWidth="1"/>
    <col min="21" max="21" width="12.28515625" hidden="1" customWidth="1"/>
    <col min="22" max="22" width="13.7109375" hidden="1" customWidth="1"/>
    <col min="23" max="27" width="10" hidden="1" customWidth="1"/>
    <col min="28" max="28" width="15.42578125" hidden="1" customWidth="1"/>
    <col min="29" max="29" width="0" hidden="1" customWidth="1"/>
  </cols>
  <sheetData>
    <row r="1" spans="1:29" ht="36.6" customHeight="1" x14ac:dyDescent="0.2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1"/>
    </row>
    <row r="2" spans="1:29" ht="16.149999999999999" customHeight="1" x14ac:dyDescent="0.25">
      <c r="A2" s="73" t="s">
        <v>1</v>
      </c>
      <c r="B2" s="74" t="s">
        <v>2</v>
      </c>
      <c r="C2" s="75"/>
      <c r="D2" s="2"/>
      <c r="E2" s="74" t="s">
        <v>3</v>
      </c>
      <c r="F2" s="74" t="s">
        <v>4</v>
      </c>
      <c r="G2" s="74" t="s">
        <v>5</v>
      </c>
      <c r="H2" s="74" t="s">
        <v>6</v>
      </c>
      <c r="I2" s="3"/>
      <c r="J2" s="78" t="s">
        <v>7</v>
      </c>
      <c r="K2" s="80" t="s">
        <v>8</v>
      </c>
      <c r="L2" s="81"/>
      <c r="M2" s="80" t="s">
        <v>9</v>
      </c>
      <c r="N2" s="81"/>
      <c r="O2" s="80" t="s">
        <v>10</v>
      </c>
      <c r="P2" s="81"/>
      <c r="Q2" s="84" t="s">
        <v>11</v>
      </c>
      <c r="R2" s="85"/>
      <c r="S2" s="85"/>
      <c r="T2" s="85"/>
      <c r="U2" s="86"/>
      <c r="V2" s="4"/>
      <c r="W2" s="67">
        <v>2020</v>
      </c>
      <c r="X2" s="67"/>
      <c r="Y2" s="67" t="s">
        <v>12</v>
      </c>
      <c r="Z2" s="67"/>
      <c r="AA2" s="5"/>
    </row>
    <row r="3" spans="1:29" ht="55.15" hidden="1" customHeight="1" x14ac:dyDescent="0.25">
      <c r="A3" s="73"/>
      <c r="B3" s="76"/>
      <c r="C3" s="77"/>
      <c r="D3" s="6" t="s">
        <v>13</v>
      </c>
      <c r="E3" s="76"/>
      <c r="F3" s="76"/>
      <c r="G3" s="76"/>
      <c r="H3" s="76"/>
      <c r="I3" s="7" t="s">
        <v>14</v>
      </c>
      <c r="J3" s="79"/>
      <c r="K3" s="82"/>
      <c r="L3" s="83"/>
      <c r="M3" s="82"/>
      <c r="N3" s="83"/>
      <c r="O3" s="82"/>
      <c r="P3" s="83"/>
      <c r="Q3" s="8" t="s">
        <v>15</v>
      </c>
      <c r="R3" s="9" t="s">
        <v>16</v>
      </c>
      <c r="S3" s="10" t="s">
        <v>17</v>
      </c>
      <c r="T3" s="8" t="s">
        <v>18</v>
      </c>
      <c r="U3" s="8" t="s">
        <v>19</v>
      </c>
      <c r="V3" s="8"/>
      <c r="W3" s="11">
        <v>2019</v>
      </c>
      <c r="X3" s="11">
        <v>2020</v>
      </c>
      <c r="Y3" s="11">
        <v>2019</v>
      </c>
      <c r="Z3" s="11" t="s">
        <v>12</v>
      </c>
      <c r="AA3" s="5"/>
      <c r="AB3" t="s">
        <v>20</v>
      </c>
    </row>
    <row r="4" spans="1:29" s="19" customFormat="1" ht="72.599999999999994" hidden="1" customHeight="1" x14ac:dyDescent="0.25">
      <c r="A4" s="68" t="s">
        <v>21</v>
      </c>
      <c r="B4" s="53" t="str">
        <f>+[1]SF!A5</f>
        <v>SF.PY.1.1. Inducción y Reinducción con docentes, estudiantes, Administrativos y Directivos de la Universidad, sobre mision, vision, principios y valores.</v>
      </c>
      <c r="C4" s="53"/>
      <c r="D4" s="12" t="s">
        <v>65</v>
      </c>
      <c r="E4" s="12" t="s">
        <v>66</v>
      </c>
      <c r="F4" s="13">
        <v>16173</v>
      </c>
      <c r="G4" s="13">
        <v>23000</v>
      </c>
      <c r="H4" s="13">
        <v>2000</v>
      </c>
      <c r="I4" s="13" t="s">
        <v>67</v>
      </c>
      <c r="J4" s="12">
        <v>1208</v>
      </c>
      <c r="K4" s="14">
        <f>+J4/H4</f>
        <v>0.60399999999999998</v>
      </c>
      <c r="L4" s="15" t="str">
        <f t="shared" ref="L4:L67" si="0">IF(K4&lt;=20%,"MUY BAJO",IF(AND(K4&gt;20%,K4&lt;=40%),"BAJO",IF(AND(K4&gt;40%,K4&lt;=60%),"MEDIO",IF(AND(K4&gt;60%,K4&lt;=80%),"ALTO","MUY ALTO"))))</f>
        <v>ALTO</v>
      </c>
      <c r="M4" s="14">
        <f>+Q4/R4</f>
        <v>0.53846153846153844</v>
      </c>
      <c r="N4" s="15" t="str">
        <f t="shared" ref="N4:N67" si="1">IF(M4&lt;=20%,"MUY BAJO",IF(AND(M4&gt;20%,M4&lt;=40%),"BAJO",IF(AND(M4&gt;40%,M4&lt;=60%),"MEDIO",IF(AND(M4&gt;60%,M4&lt;=80%),"ALTO","MUY ALTO"))))</f>
        <v>MEDIO</v>
      </c>
      <c r="O4" s="14">
        <f>+K4*M4</f>
        <v>0.32523076923076921</v>
      </c>
      <c r="P4" s="15" t="str">
        <f t="shared" ref="P4:P67" si="2">IF(O4&lt;=20%,"MUY BAJO",IF(AND(O4&gt;20%,O4&lt;=40%),"BAJO",IF(AND(O4&gt;40%,O4&lt;=60%),"MEDIO",IF(AND(O4&gt;60%,O4&lt;=80%),"ALTO","MUY ALTO"))))</f>
        <v>BAJO</v>
      </c>
      <c r="Q4" s="16">
        <f>+T4+U4</f>
        <v>35</v>
      </c>
      <c r="R4" s="16">
        <v>65</v>
      </c>
      <c r="S4" s="16">
        <f>+R4-Q4</f>
        <v>30</v>
      </c>
      <c r="T4" s="16">
        <v>35</v>
      </c>
      <c r="U4" s="16">
        <v>0</v>
      </c>
      <c r="V4" s="16" t="e">
        <f>+X4+Z4</f>
        <v>#DIV/0!</v>
      </c>
      <c r="W4" s="17">
        <f>ROUND(X4*$X$430/$S$431,0)</f>
        <v>46</v>
      </c>
      <c r="X4" s="17">
        <v>48</v>
      </c>
      <c r="Y4" s="17" t="e">
        <f>ROUND(Z4*$Z$430/$Z$431,0)</f>
        <v>#DIV/0!</v>
      </c>
      <c r="Z4" s="17" t="e">
        <f>+ROUND(AA4*$Z$430/$Z$431,0)</f>
        <v>#DIV/0!</v>
      </c>
      <c r="AA4" s="17">
        <f>ROUND('[2]P. ACCIÓN CONSOLIDADO SEPT.21'!$CF7/1000000,0)</f>
        <v>50</v>
      </c>
      <c r="AB4" s="18">
        <f>+'[3]P. ACCIÓN A 30 DIC DE 2021 '!$AH6</f>
        <v>50311684</v>
      </c>
      <c r="AC4" s="16">
        <v>92</v>
      </c>
    </row>
    <row r="5" spans="1:29" s="19" customFormat="1" ht="70.150000000000006" hidden="1" customHeight="1" x14ac:dyDescent="0.25">
      <c r="A5" s="69"/>
      <c r="B5" s="53" t="str">
        <f>+[1]SF!A6</f>
        <v>SF.PY.1.1. Inducción y Reinducción con docentes, estudiantes, Administrativos y Directivos de la Universidad, sobre mision, vision, principios y valores.</v>
      </c>
      <c r="C5" s="53"/>
      <c r="D5" s="12" t="s">
        <v>68</v>
      </c>
      <c r="E5" s="12" t="s">
        <v>66</v>
      </c>
      <c r="F5" s="13">
        <v>1000</v>
      </c>
      <c r="G5" s="13">
        <v>1900</v>
      </c>
      <c r="H5" s="13">
        <v>300</v>
      </c>
      <c r="I5" s="13" t="s">
        <v>67</v>
      </c>
      <c r="J5" s="12">
        <v>0</v>
      </c>
      <c r="K5" s="14">
        <f t="shared" ref="K5:K47" si="3">+J5/H5</f>
        <v>0</v>
      </c>
      <c r="L5" s="15" t="str">
        <f t="shared" si="0"/>
        <v>MUY BAJO</v>
      </c>
      <c r="M5" s="14">
        <f>+Q5/R5</f>
        <v>0</v>
      </c>
      <c r="N5" s="15" t="str">
        <f t="shared" si="1"/>
        <v>MUY BAJO</v>
      </c>
      <c r="O5" s="14">
        <f>+K5*M5</f>
        <v>0</v>
      </c>
      <c r="P5" s="15" t="str">
        <f t="shared" si="2"/>
        <v>MUY BAJO</v>
      </c>
      <c r="Q5" s="16">
        <f>+T5+U5</f>
        <v>0</v>
      </c>
      <c r="R5" s="16">
        <v>10</v>
      </c>
      <c r="S5" s="16">
        <f t="shared" ref="S5:S11" si="4">+R5-Q5</f>
        <v>10</v>
      </c>
      <c r="T5" s="16">
        <v>0</v>
      </c>
      <c r="U5" s="16">
        <v>0</v>
      </c>
      <c r="V5" s="16">
        <v>38</v>
      </c>
      <c r="W5" s="17">
        <f>ROUND(X5*$X$430/$S$431,0)</f>
        <v>27</v>
      </c>
      <c r="X5" s="17">
        <v>28</v>
      </c>
      <c r="Y5" s="17" t="e">
        <f>ROUND(Z5*$Z$430/$Z$431,0)</f>
        <v>#DIV/0!</v>
      </c>
      <c r="Z5" s="17" t="e">
        <f>+ROUND(AA5*$Z$430/$Z$431,0)</f>
        <v>#DIV/0!</v>
      </c>
      <c r="AA5" s="17">
        <f>ROUND('[2]P. ACCIÓN CONSOLIDADO SEPT.21'!$CF8/1000000,0)</f>
        <v>24</v>
      </c>
      <c r="AB5" s="18">
        <f>+'[3]P. ACCIÓN A 30 DIC DE 2021 '!$AH7</f>
        <v>23813332</v>
      </c>
      <c r="AC5" s="16">
        <v>49</v>
      </c>
    </row>
    <row r="6" spans="1:29" s="19" customFormat="1" ht="73.900000000000006" hidden="1" customHeight="1" x14ac:dyDescent="0.25">
      <c r="A6" s="69"/>
      <c r="B6" s="53" t="str">
        <f>+[1]SF!A7</f>
        <v>SF.PY.1.1. Inducción y Reinducción con docentes, estudiantes, Administrativos y Directivos de la Universidad, sobre mision, vision, principios y valores.</v>
      </c>
      <c r="C6" s="53"/>
      <c r="D6" s="12" t="s">
        <v>69</v>
      </c>
      <c r="E6" s="12" t="s">
        <v>66</v>
      </c>
      <c r="F6" s="13">
        <v>1000</v>
      </c>
      <c r="G6" s="13">
        <v>1900</v>
      </c>
      <c r="H6" s="13">
        <v>300</v>
      </c>
      <c r="I6" s="13" t="s">
        <v>67</v>
      </c>
      <c r="J6" s="12">
        <v>0</v>
      </c>
      <c r="K6" s="14">
        <f t="shared" si="3"/>
        <v>0</v>
      </c>
      <c r="L6" s="15" t="str">
        <f t="shared" si="0"/>
        <v>MUY BAJO</v>
      </c>
      <c r="M6" s="14">
        <f t="shared" ref="M6:M11" si="5">+Q6/R6</f>
        <v>0</v>
      </c>
      <c r="N6" s="15" t="str">
        <f t="shared" si="1"/>
        <v>MUY BAJO</v>
      </c>
      <c r="O6" s="14">
        <f t="shared" ref="O6:O11" si="6">+K6*M6</f>
        <v>0</v>
      </c>
      <c r="P6" s="15" t="str">
        <f t="shared" si="2"/>
        <v>MUY BAJO</v>
      </c>
      <c r="Q6" s="16">
        <f t="shared" ref="Q6:Q7" si="7">+T6+U6</f>
        <v>0</v>
      </c>
      <c r="R6" s="16">
        <v>10</v>
      </c>
      <c r="S6" s="16">
        <f t="shared" si="4"/>
        <v>10</v>
      </c>
      <c r="T6" s="16">
        <v>0</v>
      </c>
      <c r="U6" s="16"/>
      <c r="V6" s="16"/>
      <c r="W6" s="17"/>
      <c r="X6" s="17"/>
      <c r="Y6" s="17"/>
      <c r="Z6" s="17"/>
      <c r="AA6" s="17"/>
      <c r="AB6" s="18"/>
      <c r="AC6" s="16"/>
    </row>
    <row r="7" spans="1:29" s="19" customFormat="1" ht="73.900000000000006" hidden="1" customHeight="1" x14ac:dyDescent="0.25">
      <c r="A7" s="69"/>
      <c r="B7" s="53" t="str">
        <f>+[1]SF!A8</f>
        <v>SF.PY.1.1. Inducción y Reinducción con docentes, estudiantes, Administrativos y Directivos de la Universidad, sobre mision, vision, principios y valores.</v>
      </c>
      <c r="C7" s="53"/>
      <c r="D7" s="12" t="s">
        <v>70</v>
      </c>
      <c r="E7" s="12" t="s">
        <v>66</v>
      </c>
      <c r="F7" s="13">
        <v>1000</v>
      </c>
      <c r="G7" s="13">
        <v>2200</v>
      </c>
      <c r="H7" s="20">
        <v>400</v>
      </c>
      <c r="I7" s="13" t="s">
        <v>67</v>
      </c>
      <c r="J7" s="12">
        <v>0</v>
      </c>
      <c r="K7" s="14">
        <f t="shared" si="3"/>
        <v>0</v>
      </c>
      <c r="L7" s="15" t="str">
        <f t="shared" si="0"/>
        <v>MUY BAJO</v>
      </c>
      <c r="M7" s="14">
        <f t="shared" si="5"/>
        <v>0</v>
      </c>
      <c r="N7" s="15" t="str">
        <f t="shared" si="1"/>
        <v>MUY BAJO</v>
      </c>
      <c r="O7" s="14">
        <f t="shared" si="6"/>
        <v>0</v>
      </c>
      <c r="P7" s="15" t="str">
        <f t="shared" si="2"/>
        <v>MUY BAJO</v>
      </c>
      <c r="Q7" s="16">
        <f t="shared" si="7"/>
        <v>0</v>
      </c>
      <c r="R7" s="16">
        <v>15</v>
      </c>
      <c r="S7" s="16">
        <f t="shared" si="4"/>
        <v>15</v>
      </c>
      <c r="T7" s="16">
        <v>0</v>
      </c>
      <c r="U7" s="16"/>
      <c r="V7" s="16"/>
      <c r="W7" s="17"/>
      <c r="X7" s="17"/>
      <c r="Y7" s="17"/>
      <c r="Z7" s="17"/>
      <c r="AA7" s="17"/>
      <c r="AB7" s="18"/>
      <c r="AC7" s="16"/>
    </row>
    <row r="8" spans="1:29" s="19" customFormat="1" ht="51.6" hidden="1" customHeight="1" x14ac:dyDescent="0.25">
      <c r="A8" s="69"/>
      <c r="B8" s="71" t="str">
        <f>+[1]SF!A9</f>
        <v>SF.PY.1.2. Promocion de la cultura participativa y la democracia universitaria</v>
      </c>
      <c r="C8" s="71"/>
      <c r="D8" s="21" t="s">
        <v>65</v>
      </c>
      <c r="E8" s="12" t="s">
        <v>66</v>
      </c>
      <c r="F8" s="20">
        <v>105</v>
      </c>
      <c r="G8" s="20">
        <v>180</v>
      </c>
      <c r="H8" s="20">
        <v>25</v>
      </c>
      <c r="I8" s="12" t="s">
        <v>67</v>
      </c>
      <c r="J8" s="12">
        <v>0</v>
      </c>
      <c r="K8" s="14">
        <f t="shared" si="3"/>
        <v>0</v>
      </c>
      <c r="L8" s="15" t="str">
        <f t="shared" si="0"/>
        <v>MUY BAJO</v>
      </c>
      <c r="M8" s="14">
        <f t="shared" si="5"/>
        <v>0.88</v>
      </c>
      <c r="N8" s="15" t="str">
        <f t="shared" si="1"/>
        <v>MUY ALTO</v>
      </c>
      <c r="O8" s="14">
        <f t="shared" si="6"/>
        <v>0</v>
      </c>
      <c r="P8" s="15" t="str">
        <f t="shared" si="2"/>
        <v>MUY BAJO</v>
      </c>
      <c r="Q8" s="22">
        <f>+T8+U8</f>
        <v>22</v>
      </c>
      <c r="R8" s="16">
        <v>25</v>
      </c>
      <c r="S8" s="16">
        <f t="shared" si="4"/>
        <v>3</v>
      </c>
      <c r="T8" s="16">
        <v>22</v>
      </c>
      <c r="U8" s="22">
        <v>0</v>
      </c>
      <c r="V8" s="16">
        <v>34</v>
      </c>
      <c r="W8" s="17">
        <f>ROUND(X8*$X$430/$S$431,0)</f>
        <v>0</v>
      </c>
      <c r="X8" s="17">
        <v>0</v>
      </c>
      <c r="Y8" s="17" t="e">
        <f>ROUND(Z8*$Z$430/$Z$431,0)</f>
        <v>#DIV/0!</v>
      </c>
      <c r="Z8" s="17" t="e">
        <f>+ROUND(AA8*$Z$430/$Z$431,0)</f>
        <v>#DIV/0!</v>
      </c>
      <c r="AA8" s="17">
        <f>ROUND('[2]P. ACCIÓN CONSOLIDADO SEPT.21'!$CF9/1000000,0)</f>
        <v>56</v>
      </c>
      <c r="AB8" s="18">
        <f>+'[3]P. ACCIÓN A 30 DIC DE 2021 '!$AH8</f>
        <v>62133331</v>
      </c>
      <c r="AC8" s="22">
        <v>50</v>
      </c>
    </row>
    <row r="9" spans="1:29" s="19" customFormat="1" ht="43.9" hidden="1" customHeight="1" x14ac:dyDescent="0.25">
      <c r="A9" s="69"/>
      <c r="B9" s="71" t="str">
        <f>+[1]SF!A10</f>
        <v>SF.PY.1.2. Promocion de la cultura participativa y la democracia universitaria</v>
      </c>
      <c r="C9" s="71"/>
      <c r="D9" s="21" t="s">
        <v>68</v>
      </c>
      <c r="E9" s="12" t="s">
        <v>66</v>
      </c>
      <c r="F9" s="20">
        <v>15</v>
      </c>
      <c r="G9" s="20">
        <v>30</v>
      </c>
      <c r="H9" s="20">
        <v>5</v>
      </c>
      <c r="I9" s="12" t="s">
        <v>67</v>
      </c>
      <c r="J9" s="12">
        <v>0</v>
      </c>
      <c r="K9" s="14">
        <f t="shared" si="3"/>
        <v>0</v>
      </c>
      <c r="L9" s="15" t="str">
        <f t="shared" si="0"/>
        <v>MUY BAJO</v>
      </c>
      <c r="M9" s="14">
        <f t="shared" si="5"/>
        <v>0</v>
      </c>
      <c r="N9" s="15" t="str">
        <f t="shared" si="1"/>
        <v>MUY BAJO</v>
      </c>
      <c r="O9" s="14">
        <f t="shared" si="6"/>
        <v>0</v>
      </c>
      <c r="P9" s="15" t="str">
        <f t="shared" si="2"/>
        <v>MUY BAJO</v>
      </c>
      <c r="Q9" s="16">
        <f t="shared" ref="Q9:Q11" si="8">+T9+U9</f>
        <v>0</v>
      </c>
      <c r="R9" s="16">
        <v>5</v>
      </c>
      <c r="S9" s="16">
        <f t="shared" si="4"/>
        <v>5</v>
      </c>
      <c r="T9" s="16">
        <v>0</v>
      </c>
      <c r="U9" s="16">
        <v>0</v>
      </c>
      <c r="V9" s="16">
        <v>24</v>
      </c>
      <c r="W9" s="17">
        <f>ROUND(X9*$X$430/$S$431,0)</f>
        <v>22</v>
      </c>
      <c r="X9" s="17">
        <v>23</v>
      </c>
      <c r="Y9" s="17" t="e">
        <f>ROUND(Z9*$Z$430/$Z$431,0)</f>
        <v>#DIV/0!</v>
      </c>
      <c r="Z9" s="17" t="e">
        <f>+ROUND(AA9*$Z$430/$Z$431,0)</f>
        <v>#DIV/0!</v>
      </c>
      <c r="AA9" s="17">
        <f>ROUND('[2]P. ACCIÓN CONSOLIDADO SEPT.21'!$CF10/1000000,0)</f>
        <v>14</v>
      </c>
      <c r="AB9" s="18">
        <f>+'[3]P. ACCIÓN A 30 DIC DE 2021 '!$AH9</f>
        <v>35666667</v>
      </c>
      <c r="AC9" s="16">
        <v>36</v>
      </c>
    </row>
    <row r="10" spans="1:29" s="19" customFormat="1" ht="45" hidden="1" customHeight="1" x14ac:dyDescent="0.25">
      <c r="A10" s="69"/>
      <c r="B10" s="71" t="str">
        <f>+[1]SF!A11</f>
        <v>SF.PY.1.2. Promocion de la cultura participativa y la democracia universitaria</v>
      </c>
      <c r="C10" s="71"/>
      <c r="D10" s="21" t="s">
        <v>69</v>
      </c>
      <c r="E10" s="12" t="s">
        <v>66</v>
      </c>
      <c r="F10" s="20">
        <v>15</v>
      </c>
      <c r="G10" s="20">
        <v>30</v>
      </c>
      <c r="H10" s="20">
        <v>5</v>
      </c>
      <c r="I10" s="12" t="s">
        <v>67</v>
      </c>
      <c r="J10" s="12">
        <v>0</v>
      </c>
      <c r="K10" s="14">
        <f t="shared" si="3"/>
        <v>0</v>
      </c>
      <c r="L10" s="15" t="str">
        <f t="shared" si="0"/>
        <v>MUY BAJO</v>
      </c>
      <c r="M10" s="14">
        <f t="shared" si="5"/>
        <v>0</v>
      </c>
      <c r="N10" s="15" t="str">
        <f t="shared" si="1"/>
        <v>MUY BAJO</v>
      </c>
      <c r="O10" s="14">
        <f t="shared" si="6"/>
        <v>0</v>
      </c>
      <c r="P10" s="15" t="str">
        <f t="shared" si="2"/>
        <v>MUY BAJO</v>
      </c>
      <c r="Q10" s="16">
        <f t="shared" si="8"/>
        <v>0</v>
      </c>
      <c r="R10" s="16">
        <v>5</v>
      </c>
      <c r="S10" s="16">
        <f t="shared" si="4"/>
        <v>5</v>
      </c>
      <c r="T10" s="16">
        <v>0</v>
      </c>
      <c r="U10" s="16">
        <v>0</v>
      </c>
      <c r="V10" s="16">
        <v>34</v>
      </c>
      <c r="W10" s="17">
        <f>ROUND(X10*$X$430/$S$431,0)</f>
        <v>34</v>
      </c>
      <c r="X10" s="17">
        <v>35</v>
      </c>
      <c r="Y10" s="17" t="e">
        <f>ROUND(Z10*$Z$430/$Z$431,0)</f>
        <v>#DIV/0!</v>
      </c>
      <c r="Z10" s="17" t="e">
        <f>+ROUND(AA10*$Z$430/$Z$431,0)</f>
        <v>#DIV/0!</v>
      </c>
      <c r="AA10" s="17">
        <f>ROUND('[2]P. ACCIÓN CONSOLIDADO SEPT.21'!$CF11/1000000,0)</f>
        <v>0</v>
      </c>
      <c r="AB10" s="18">
        <f>+'[3]P. ACCIÓN A 30 DIC DE 2021 '!$AH10</f>
        <v>0</v>
      </c>
      <c r="AC10" s="16">
        <v>34</v>
      </c>
    </row>
    <row r="11" spans="1:29" s="19" customFormat="1" ht="37.15" hidden="1" customHeight="1" x14ac:dyDescent="0.25">
      <c r="A11" s="69"/>
      <c r="B11" s="71" t="str">
        <f>+[1]SF!A12</f>
        <v>SF.PY.1.2. Promocion de la cultura participativa y la democracia universitaria</v>
      </c>
      <c r="C11" s="71"/>
      <c r="D11" s="21" t="s">
        <v>70</v>
      </c>
      <c r="E11" s="12" t="s">
        <v>66</v>
      </c>
      <c r="F11" s="20">
        <v>20</v>
      </c>
      <c r="G11" s="20">
        <v>35</v>
      </c>
      <c r="H11" s="20">
        <v>5</v>
      </c>
      <c r="I11" s="12" t="s">
        <v>67</v>
      </c>
      <c r="J11" s="12">
        <v>0</v>
      </c>
      <c r="K11" s="14">
        <f t="shared" si="3"/>
        <v>0</v>
      </c>
      <c r="L11" s="15" t="str">
        <f t="shared" si="0"/>
        <v>MUY BAJO</v>
      </c>
      <c r="M11" s="14">
        <f t="shared" si="5"/>
        <v>0</v>
      </c>
      <c r="N11" s="15" t="str">
        <f t="shared" si="1"/>
        <v>MUY BAJO</v>
      </c>
      <c r="O11" s="14">
        <f t="shared" si="6"/>
        <v>0</v>
      </c>
      <c r="P11" s="15" t="str">
        <f t="shared" si="2"/>
        <v>MUY BAJO</v>
      </c>
      <c r="Q11" s="16">
        <f t="shared" si="8"/>
        <v>0</v>
      </c>
      <c r="R11" s="16">
        <v>5</v>
      </c>
      <c r="S11" s="16">
        <f t="shared" si="4"/>
        <v>5</v>
      </c>
      <c r="T11" s="16">
        <v>0</v>
      </c>
      <c r="U11" s="16">
        <v>0</v>
      </c>
      <c r="V11" s="16">
        <v>91</v>
      </c>
      <c r="W11" s="17">
        <f>ROUND(X11*$X$430/$S$431,0)</f>
        <v>88</v>
      </c>
      <c r="X11" s="17">
        <v>92</v>
      </c>
      <c r="Y11" s="17" t="e">
        <f>ROUND(Z11*$Z$430/$Z$431,0)</f>
        <v>#DIV/0!</v>
      </c>
      <c r="Z11" s="17" t="e">
        <f>+ROUND(AA11*$Z$430/$Z$431,0)</f>
        <v>#DIV/0!</v>
      </c>
      <c r="AA11" s="17">
        <f>ROUND('[2]P. ACCIÓN CONSOLIDADO SEPT.21'!$CF12/1000000,0)</f>
        <v>0</v>
      </c>
      <c r="AB11" s="18">
        <f>+'[3]P. ACCIÓN A 30 DIC DE 2021 '!$AH11</f>
        <v>0</v>
      </c>
      <c r="AC11" s="16">
        <v>91</v>
      </c>
    </row>
    <row r="12" spans="1:29" ht="27" customHeight="1" thickBot="1" x14ac:dyDescent="0.3">
      <c r="A12" s="69"/>
      <c r="B12" s="52" t="s">
        <v>208</v>
      </c>
      <c r="C12" s="52"/>
      <c r="D12" s="23"/>
      <c r="E12" s="23"/>
      <c r="F12" s="23"/>
      <c r="G12" s="23"/>
      <c r="H12" s="23"/>
      <c r="I12" s="23"/>
      <c r="J12" s="23"/>
      <c r="K12" s="24">
        <f>AVERAGE(K4:K11)</f>
        <v>7.5499999999999998E-2</v>
      </c>
      <c r="L12" s="15" t="str">
        <f t="shared" si="0"/>
        <v>MUY BAJO</v>
      </c>
      <c r="M12" s="24">
        <f>AVERAGE(M4:M11)</f>
        <v>0.17730769230769231</v>
      </c>
      <c r="N12" s="15" t="str">
        <f t="shared" si="1"/>
        <v>MUY BAJO</v>
      </c>
      <c r="O12" s="24">
        <f>AVERAGE(O4:O11)</f>
        <v>4.0653846153846152E-2</v>
      </c>
      <c r="P12" s="15" t="str">
        <f t="shared" si="2"/>
        <v>MUY BAJO</v>
      </c>
      <c r="Q12" s="25">
        <f>SUM(Q4:Q11)</f>
        <v>57</v>
      </c>
      <c r="R12" s="25">
        <v>140</v>
      </c>
      <c r="S12" s="25">
        <f t="shared" ref="S12:AC12" si="9">SUM(S4:S11)</f>
        <v>83</v>
      </c>
      <c r="T12" s="25">
        <f t="shared" si="9"/>
        <v>57</v>
      </c>
      <c r="U12" s="25">
        <f t="shared" si="9"/>
        <v>0</v>
      </c>
      <c r="V12" s="25" t="e">
        <f t="shared" si="9"/>
        <v>#DIV/0!</v>
      </c>
      <c r="W12" s="25">
        <f t="shared" si="9"/>
        <v>217</v>
      </c>
      <c r="X12" s="25">
        <f t="shared" si="9"/>
        <v>226</v>
      </c>
      <c r="Y12" s="25" t="e">
        <f t="shared" si="9"/>
        <v>#DIV/0!</v>
      </c>
      <c r="Z12" s="25" t="e">
        <f t="shared" si="9"/>
        <v>#DIV/0!</v>
      </c>
      <c r="AA12" s="25">
        <f t="shared" si="9"/>
        <v>144</v>
      </c>
      <c r="AB12" s="25">
        <f t="shared" si="9"/>
        <v>171925014</v>
      </c>
      <c r="AC12" s="25">
        <f t="shared" si="9"/>
        <v>352</v>
      </c>
    </row>
    <row r="13" spans="1:29" s="19" customFormat="1" ht="42.6" hidden="1" customHeight="1" x14ac:dyDescent="0.25">
      <c r="A13" s="69"/>
      <c r="B13" s="53" t="str">
        <f>+[1]SF!A19</f>
        <v>SF.PY.2.1. Nuevos programas académicos de pregrado en distintas modalidades</v>
      </c>
      <c r="C13" s="53"/>
      <c r="D13" s="12" t="s">
        <v>71</v>
      </c>
      <c r="E13" s="20" t="s">
        <v>22</v>
      </c>
      <c r="F13" s="20">
        <v>37</v>
      </c>
      <c r="G13" s="20">
        <v>39</v>
      </c>
      <c r="H13" s="20">
        <v>2</v>
      </c>
      <c r="I13" s="12" t="s">
        <v>67</v>
      </c>
      <c r="J13" s="26">
        <v>0</v>
      </c>
      <c r="K13" s="14">
        <f t="shared" si="3"/>
        <v>0</v>
      </c>
      <c r="L13" s="15" t="str">
        <f t="shared" si="0"/>
        <v>MUY BAJO</v>
      </c>
      <c r="M13" s="14">
        <f t="shared" ref="M13" si="10">+Q13/R13</f>
        <v>0</v>
      </c>
      <c r="N13" s="15" t="str">
        <f t="shared" si="1"/>
        <v>MUY BAJO</v>
      </c>
      <c r="O13" s="14">
        <f t="shared" ref="O13:O28" si="11">+K13*M13</f>
        <v>0</v>
      </c>
      <c r="P13" s="15" t="str">
        <f t="shared" si="2"/>
        <v>MUY BAJO</v>
      </c>
      <c r="Q13" s="16">
        <f t="shared" ref="Q13:Q28" si="12">+T13+U13</f>
        <v>0</v>
      </c>
      <c r="R13" s="16">
        <v>30</v>
      </c>
      <c r="S13" s="16">
        <f>+R13-Q13</f>
        <v>30</v>
      </c>
      <c r="T13" s="16">
        <v>0</v>
      </c>
      <c r="U13" s="16">
        <v>0</v>
      </c>
      <c r="V13" s="16">
        <v>0</v>
      </c>
      <c r="W13" s="17">
        <f>ROUND(X13*$X$430/$S$431,0)</f>
        <v>0</v>
      </c>
      <c r="X13" s="17">
        <v>0</v>
      </c>
      <c r="Y13" s="17" t="e">
        <f>ROUND(Z13*$Z$430/$Z$431,0)</f>
        <v>#DIV/0!</v>
      </c>
      <c r="Z13" s="17" t="e">
        <f>+ROUND(AA13*$Z$430/$Z$431,0)</f>
        <v>#DIV/0!</v>
      </c>
      <c r="AA13" s="17">
        <f>ROUND('[2]P. ACCIÓN CONSOLIDADO SEPT.21'!$CF13/1000000,0)</f>
        <v>0</v>
      </c>
      <c r="AB13" s="18">
        <f>+'[3]P. ACCIÓN A 30 DIC DE 2021 '!$AH12</f>
        <v>0</v>
      </c>
      <c r="AC13" s="16">
        <v>0</v>
      </c>
    </row>
    <row r="14" spans="1:29" s="19" customFormat="1" ht="42.6" hidden="1" customHeight="1" x14ac:dyDescent="0.25">
      <c r="A14" s="69"/>
      <c r="B14" s="53" t="str">
        <f>+[1]SF!A20</f>
        <v>SF.PY.2.1. Nuevos programas académicos de pregrado en distintas modalidades</v>
      </c>
      <c r="C14" s="53"/>
      <c r="D14" s="12" t="s">
        <v>68</v>
      </c>
      <c r="E14" s="20" t="s">
        <v>22</v>
      </c>
      <c r="F14" s="20">
        <v>0</v>
      </c>
      <c r="G14" s="20">
        <v>2</v>
      </c>
      <c r="H14" s="20">
        <v>0</v>
      </c>
      <c r="I14" s="12" t="s">
        <v>67</v>
      </c>
      <c r="J14" s="26">
        <v>0</v>
      </c>
      <c r="K14" s="14">
        <v>0</v>
      </c>
      <c r="L14" s="15" t="str">
        <f t="shared" si="0"/>
        <v>MUY BAJO</v>
      </c>
      <c r="M14" s="14">
        <v>0</v>
      </c>
      <c r="N14" s="15" t="str">
        <f t="shared" si="1"/>
        <v>MUY BAJO</v>
      </c>
      <c r="O14" s="14">
        <f t="shared" si="11"/>
        <v>0</v>
      </c>
      <c r="P14" s="15" t="str">
        <f t="shared" si="2"/>
        <v>MUY BAJO</v>
      </c>
      <c r="Q14" s="16">
        <f t="shared" si="12"/>
        <v>0</v>
      </c>
      <c r="R14" s="16">
        <v>0</v>
      </c>
      <c r="S14" s="16">
        <f t="shared" ref="S14:S28" si="13">+R14-Q14</f>
        <v>0</v>
      </c>
      <c r="T14" s="16">
        <v>0</v>
      </c>
      <c r="U14" s="16">
        <v>0</v>
      </c>
      <c r="V14" s="16">
        <v>205</v>
      </c>
      <c r="W14" s="17">
        <f>ROUND(X14*$X$430/$S$431,0)</f>
        <v>130</v>
      </c>
      <c r="X14" s="17">
        <v>136</v>
      </c>
      <c r="Y14" s="17" t="e">
        <f>ROUND(Z14*$Z$430/$Z$431,0)</f>
        <v>#DIV/0!</v>
      </c>
      <c r="Z14" s="17" t="e">
        <f>+ROUND(AA14*$Z$430/$Z$431,0)</f>
        <v>#DIV/0!</v>
      </c>
      <c r="AA14" s="17">
        <f>ROUND('[2]P. ACCIÓN CONSOLIDADO SEPT.21'!$CF14/1000000,0)</f>
        <v>116</v>
      </c>
      <c r="AB14" s="18">
        <f>+'[3]P. ACCIÓN A 30 DIC DE 2021 '!$AH13</f>
        <v>612511523</v>
      </c>
      <c r="AC14" s="16">
        <v>239</v>
      </c>
    </row>
    <row r="15" spans="1:29" s="19" customFormat="1" ht="42.6" hidden="1" customHeight="1" x14ac:dyDescent="0.25">
      <c r="A15" s="69"/>
      <c r="B15" s="53" t="str">
        <f>+[1]SF!A21</f>
        <v>SF.PY.2.1. Nuevos programas académicos de pregrado en distintas modalidades</v>
      </c>
      <c r="C15" s="53"/>
      <c r="D15" s="12" t="s">
        <v>69</v>
      </c>
      <c r="E15" s="20" t="s">
        <v>72</v>
      </c>
      <c r="F15" s="20">
        <v>0</v>
      </c>
      <c r="G15" s="20">
        <v>2</v>
      </c>
      <c r="H15" s="20">
        <v>0</v>
      </c>
      <c r="I15" s="12" t="s">
        <v>67</v>
      </c>
      <c r="J15" s="26">
        <v>0</v>
      </c>
      <c r="K15" s="14">
        <v>0</v>
      </c>
      <c r="L15" s="15" t="str">
        <f t="shared" si="0"/>
        <v>MUY BAJO</v>
      </c>
      <c r="M15" s="14">
        <v>0</v>
      </c>
      <c r="N15" s="15" t="str">
        <f t="shared" si="1"/>
        <v>MUY BAJO</v>
      </c>
      <c r="O15" s="14">
        <f t="shared" si="11"/>
        <v>0</v>
      </c>
      <c r="P15" s="15" t="str">
        <f t="shared" si="2"/>
        <v>MUY BAJO</v>
      </c>
      <c r="Q15" s="16">
        <f t="shared" si="12"/>
        <v>0</v>
      </c>
      <c r="R15" s="16">
        <v>0</v>
      </c>
      <c r="S15" s="16">
        <f t="shared" si="13"/>
        <v>0</v>
      </c>
      <c r="T15" s="16">
        <v>0</v>
      </c>
      <c r="U15" s="16">
        <v>0</v>
      </c>
      <c r="V15" s="16">
        <v>0</v>
      </c>
      <c r="W15" s="17">
        <f>ROUND(X15*$X$430/$S$431,0)</f>
        <v>0</v>
      </c>
      <c r="X15" s="17">
        <v>0</v>
      </c>
      <c r="Y15" s="17" t="e">
        <f>ROUND(Z15*$Z$430/$Z$431,0)</f>
        <v>#DIV/0!</v>
      </c>
      <c r="Z15" s="17" t="e">
        <f>+ROUND(AA15*$Z$430/$Z$431,0)</f>
        <v>#DIV/0!</v>
      </c>
      <c r="AA15" s="17">
        <f>ROUND('[2]P. ACCIÓN CONSOLIDADO SEPT.21'!$CF15/1000000,0)</f>
        <v>1</v>
      </c>
      <c r="AB15" s="18">
        <f>+'[3]P. ACCIÓN A 30 DIC DE 2021 '!$AH14</f>
        <v>8561435</v>
      </c>
      <c r="AC15" s="16">
        <v>0</v>
      </c>
    </row>
    <row r="16" spans="1:29" s="19" customFormat="1" ht="42" hidden="1" customHeight="1" x14ac:dyDescent="0.25">
      <c r="A16" s="69"/>
      <c r="B16" s="53" t="str">
        <f>+[1]SF!A22</f>
        <v>SF.PY.2.1. Nuevos programas académicos de pregrado en distintas modalidades</v>
      </c>
      <c r="C16" s="53"/>
      <c r="D16" s="12" t="s">
        <v>70</v>
      </c>
      <c r="E16" s="20" t="s">
        <v>72</v>
      </c>
      <c r="F16" s="20">
        <v>0</v>
      </c>
      <c r="G16" s="20">
        <v>2</v>
      </c>
      <c r="H16" s="20">
        <v>0</v>
      </c>
      <c r="I16" s="12" t="s">
        <v>67</v>
      </c>
      <c r="J16" s="26">
        <v>0</v>
      </c>
      <c r="K16" s="14">
        <v>0</v>
      </c>
      <c r="L16" s="15" t="str">
        <f t="shared" si="0"/>
        <v>MUY BAJO</v>
      </c>
      <c r="M16" s="14">
        <v>0</v>
      </c>
      <c r="N16" s="15" t="str">
        <f t="shared" si="1"/>
        <v>MUY BAJO</v>
      </c>
      <c r="O16" s="14">
        <f t="shared" si="11"/>
        <v>0</v>
      </c>
      <c r="P16" s="15" t="str">
        <f t="shared" si="2"/>
        <v>MUY BAJO</v>
      </c>
      <c r="Q16" s="16">
        <f t="shared" si="12"/>
        <v>0</v>
      </c>
      <c r="R16" s="16">
        <v>0</v>
      </c>
      <c r="S16" s="16">
        <f t="shared" si="13"/>
        <v>0</v>
      </c>
      <c r="T16" s="16">
        <v>0</v>
      </c>
      <c r="U16" s="16">
        <v>0</v>
      </c>
      <c r="V16" s="16">
        <v>263</v>
      </c>
      <c r="W16" s="17">
        <f>ROUND(X16*$X$430/$S$431,0)</f>
        <v>195</v>
      </c>
      <c r="X16" s="17">
        <v>204</v>
      </c>
      <c r="Y16" s="17" t="e">
        <f>ROUND(Z16*$Z$430/$Z$431,0)</f>
        <v>#DIV/0!</v>
      </c>
      <c r="Z16" s="17" t="e">
        <f>+ROUND(AA16*$Z$430/$Z$431,0)</f>
        <v>#DIV/0!</v>
      </c>
      <c r="AA16" s="17">
        <f>ROUND('[2]P. ACCIÓN CONSOLIDADO SEPT.21'!$CF16/1000000,0)</f>
        <v>129</v>
      </c>
      <c r="AB16" s="18">
        <f>+'[3]P. ACCIÓN A 30 DIC DE 2021 '!$AH15</f>
        <v>204314823</v>
      </c>
      <c r="AC16" s="16">
        <v>318</v>
      </c>
    </row>
    <row r="17" spans="1:29" s="19" customFormat="1" ht="27" hidden="1" customHeight="1" x14ac:dyDescent="0.25">
      <c r="A17" s="69"/>
      <c r="B17" s="53" t="str">
        <f>+[1]SF!A23</f>
        <v>SF.PY.2.2. Nuevos programas académicos de postgrado en distintas modalidades</v>
      </c>
      <c r="C17" s="53"/>
      <c r="D17" s="12" t="s">
        <v>65</v>
      </c>
      <c r="E17" s="20" t="s">
        <v>72</v>
      </c>
      <c r="F17" s="20">
        <v>43</v>
      </c>
      <c r="G17" s="20">
        <v>45</v>
      </c>
      <c r="H17" s="20">
        <v>6</v>
      </c>
      <c r="I17" s="12" t="s">
        <v>67</v>
      </c>
      <c r="J17" s="26">
        <v>1</v>
      </c>
      <c r="K17" s="14">
        <f t="shared" si="3"/>
        <v>0.16666666666666666</v>
      </c>
      <c r="L17" s="15" t="str">
        <f t="shared" si="0"/>
        <v>MUY BAJO</v>
      </c>
      <c r="M17" s="14">
        <f t="shared" ref="M17:M28" si="14">+Q17/R17</f>
        <v>0.43333333333333335</v>
      </c>
      <c r="N17" s="15" t="str">
        <f t="shared" si="1"/>
        <v>MEDIO</v>
      </c>
      <c r="O17" s="14">
        <f t="shared" si="11"/>
        <v>7.2222222222222215E-2</v>
      </c>
      <c r="P17" s="15" t="str">
        <f t="shared" si="2"/>
        <v>MUY BAJO</v>
      </c>
      <c r="Q17" s="16">
        <f t="shared" si="12"/>
        <v>13</v>
      </c>
      <c r="R17" s="16">
        <v>30</v>
      </c>
      <c r="S17" s="16">
        <f t="shared" si="13"/>
        <v>17</v>
      </c>
      <c r="T17" s="16">
        <v>13</v>
      </c>
      <c r="U17" s="16">
        <v>0</v>
      </c>
      <c r="V17" s="16">
        <v>18</v>
      </c>
      <c r="W17" s="17">
        <f>ROUND(X17*$X$430/$S$431,0)</f>
        <v>17</v>
      </c>
      <c r="X17" s="17">
        <v>18</v>
      </c>
      <c r="Y17" s="17" t="e">
        <f>ROUND(Z17*$Z$430/$Z$431,0)</f>
        <v>#DIV/0!</v>
      </c>
      <c r="Z17" s="17" t="e">
        <f>+ROUND(AA17*$Z$430/$Z$431,0)</f>
        <v>#DIV/0!</v>
      </c>
      <c r="AA17" s="17">
        <f>ROUND('[2]P. ACCIÓN CONSOLIDADO SEPT.21'!$CF17/1000000,0)</f>
        <v>0</v>
      </c>
      <c r="AB17" s="18">
        <f>+'[3]P. ACCIÓN A 30 DIC DE 2021 '!$AH16</f>
        <v>0</v>
      </c>
      <c r="AC17" s="16">
        <v>18</v>
      </c>
    </row>
    <row r="18" spans="1:29" s="19" customFormat="1" ht="27" hidden="1" customHeight="1" x14ac:dyDescent="0.25">
      <c r="A18" s="69"/>
      <c r="B18" s="53" t="str">
        <f>+[1]SF!A24</f>
        <v>SF.PY.2.2. Nuevos programas académicos de postgrado en distintas modalidades</v>
      </c>
      <c r="C18" s="53"/>
      <c r="D18" s="12" t="s">
        <v>68</v>
      </c>
      <c r="E18" s="20" t="s">
        <v>22</v>
      </c>
      <c r="F18" s="20">
        <v>0</v>
      </c>
      <c r="G18" s="20">
        <v>2</v>
      </c>
      <c r="H18" s="20">
        <v>0</v>
      </c>
      <c r="I18" s="12" t="s">
        <v>67</v>
      </c>
      <c r="J18" s="26">
        <v>0</v>
      </c>
      <c r="K18" s="14">
        <v>0</v>
      </c>
      <c r="L18" s="15" t="str">
        <f t="shared" si="0"/>
        <v>MUY BAJO</v>
      </c>
      <c r="M18" s="14">
        <v>0</v>
      </c>
      <c r="N18" s="15" t="str">
        <f t="shared" si="1"/>
        <v>MUY BAJO</v>
      </c>
      <c r="O18" s="14">
        <f t="shared" si="11"/>
        <v>0</v>
      </c>
      <c r="P18" s="15" t="str">
        <f t="shared" si="2"/>
        <v>MUY BAJO</v>
      </c>
      <c r="Q18" s="16">
        <f t="shared" si="12"/>
        <v>0</v>
      </c>
      <c r="R18" s="16">
        <v>0</v>
      </c>
      <c r="S18" s="16">
        <f t="shared" si="13"/>
        <v>0</v>
      </c>
      <c r="T18" s="16">
        <v>0</v>
      </c>
      <c r="U18" s="16"/>
      <c r="V18" s="16"/>
      <c r="W18" s="17"/>
      <c r="X18" s="17"/>
      <c r="Y18" s="17"/>
      <c r="Z18" s="17"/>
      <c r="AA18" s="17"/>
      <c r="AB18" s="18"/>
      <c r="AC18" s="16"/>
    </row>
    <row r="19" spans="1:29" s="19" customFormat="1" ht="27" hidden="1" customHeight="1" x14ac:dyDescent="0.25">
      <c r="A19" s="69"/>
      <c r="B19" s="53" t="str">
        <f>+[1]SF!A25</f>
        <v>SF.PY.2.2. Nuevos programas académicos de postgrado en distintas modalidades</v>
      </c>
      <c r="C19" s="53"/>
      <c r="D19" s="12" t="s">
        <v>69</v>
      </c>
      <c r="E19" s="20" t="s">
        <v>72</v>
      </c>
      <c r="F19" s="20">
        <v>0</v>
      </c>
      <c r="G19" s="20">
        <v>2</v>
      </c>
      <c r="H19" s="20">
        <v>0</v>
      </c>
      <c r="I19" s="12" t="s">
        <v>67</v>
      </c>
      <c r="J19" s="26">
        <v>0</v>
      </c>
      <c r="K19" s="14">
        <v>0</v>
      </c>
      <c r="L19" s="15" t="str">
        <f t="shared" si="0"/>
        <v>MUY BAJO</v>
      </c>
      <c r="M19" s="14">
        <v>0</v>
      </c>
      <c r="N19" s="15" t="str">
        <f t="shared" si="1"/>
        <v>MUY BAJO</v>
      </c>
      <c r="O19" s="14">
        <f t="shared" si="11"/>
        <v>0</v>
      </c>
      <c r="P19" s="15" t="str">
        <f t="shared" si="2"/>
        <v>MUY BAJO</v>
      </c>
      <c r="Q19" s="16">
        <f t="shared" si="12"/>
        <v>0</v>
      </c>
      <c r="R19" s="16">
        <v>0</v>
      </c>
      <c r="S19" s="16">
        <f t="shared" si="13"/>
        <v>0</v>
      </c>
      <c r="T19" s="16">
        <v>0</v>
      </c>
      <c r="U19" s="16"/>
      <c r="V19" s="16"/>
      <c r="W19" s="17"/>
      <c r="X19" s="17"/>
      <c r="Y19" s="17"/>
      <c r="Z19" s="17"/>
      <c r="AA19" s="17"/>
      <c r="AB19" s="18"/>
      <c r="AC19" s="16"/>
    </row>
    <row r="20" spans="1:29" s="19" customFormat="1" ht="27" hidden="1" customHeight="1" x14ac:dyDescent="0.25">
      <c r="A20" s="69"/>
      <c r="B20" s="53" t="str">
        <f>+[1]SF!A26</f>
        <v>SF.PY.2.2. Nuevos programas académicos de postgrado en distintas modalidades</v>
      </c>
      <c r="C20" s="53"/>
      <c r="D20" s="12" t="s">
        <v>70</v>
      </c>
      <c r="E20" s="20" t="s">
        <v>72</v>
      </c>
      <c r="F20" s="20">
        <v>0</v>
      </c>
      <c r="G20" s="20">
        <v>2</v>
      </c>
      <c r="H20" s="20">
        <v>0</v>
      </c>
      <c r="I20" s="12" t="s">
        <v>67</v>
      </c>
      <c r="J20" s="26">
        <v>0</v>
      </c>
      <c r="K20" s="14">
        <v>0</v>
      </c>
      <c r="L20" s="15" t="str">
        <f t="shared" si="0"/>
        <v>MUY BAJO</v>
      </c>
      <c r="M20" s="14">
        <v>0</v>
      </c>
      <c r="N20" s="15" t="str">
        <f t="shared" si="1"/>
        <v>MUY BAJO</v>
      </c>
      <c r="O20" s="14">
        <f t="shared" si="11"/>
        <v>0</v>
      </c>
      <c r="P20" s="15" t="str">
        <f t="shared" si="2"/>
        <v>MUY BAJO</v>
      </c>
      <c r="Q20" s="16">
        <f t="shared" si="12"/>
        <v>0</v>
      </c>
      <c r="R20" s="16">
        <v>0</v>
      </c>
      <c r="S20" s="16">
        <f t="shared" si="13"/>
        <v>0</v>
      </c>
      <c r="T20" s="16">
        <v>0</v>
      </c>
      <c r="U20" s="16"/>
      <c r="V20" s="16"/>
      <c r="W20" s="17"/>
      <c r="X20" s="17"/>
      <c r="Y20" s="17"/>
      <c r="Z20" s="17"/>
      <c r="AA20" s="17"/>
      <c r="AB20" s="18"/>
      <c r="AC20" s="16"/>
    </row>
    <row r="21" spans="1:29" s="19" customFormat="1" ht="27" hidden="1" customHeight="1" x14ac:dyDescent="0.25">
      <c r="A21" s="69"/>
      <c r="B21" s="53" t="str">
        <f>+[1]SF!A27</f>
        <v>SF.PY.2.3. Nuevos programas académicos articulados por ciclos propedéuticos</v>
      </c>
      <c r="C21" s="53"/>
      <c r="D21" s="12" t="s">
        <v>65</v>
      </c>
      <c r="E21" s="20" t="s">
        <v>72</v>
      </c>
      <c r="F21" s="20">
        <v>0</v>
      </c>
      <c r="G21" s="20">
        <v>11</v>
      </c>
      <c r="H21" s="20">
        <v>11</v>
      </c>
      <c r="I21" s="12" t="s">
        <v>67</v>
      </c>
      <c r="J21" s="26">
        <v>0</v>
      </c>
      <c r="K21" s="14">
        <f t="shared" si="3"/>
        <v>0</v>
      </c>
      <c r="L21" s="15" t="str">
        <f t="shared" si="0"/>
        <v>MUY BAJO</v>
      </c>
      <c r="M21" s="14">
        <f t="shared" si="14"/>
        <v>0</v>
      </c>
      <c r="N21" s="15" t="str">
        <f t="shared" si="1"/>
        <v>MUY BAJO</v>
      </c>
      <c r="O21" s="14">
        <f t="shared" si="11"/>
        <v>0</v>
      </c>
      <c r="P21" s="15" t="str">
        <f t="shared" si="2"/>
        <v>MUY BAJO</v>
      </c>
      <c r="Q21" s="16">
        <f t="shared" si="12"/>
        <v>0</v>
      </c>
      <c r="R21" s="16">
        <v>346</v>
      </c>
      <c r="S21" s="16">
        <f t="shared" si="13"/>
        <v>346</v>
      </c>
      <c r="T21" s="16">
        <v>0</v>
      </c>
      <c r="U21" s="16"/>
      <c r="V21" s="16"/>
      <c r="W21" s="17"/>
      <c r="X21" s="17"/>
      <c r="Y21" s="17"/>
      <c r="Z21" s="17"/>
      <c r="AA21" s="17"/>
      <c r="AB21" s="18"/>
      <c r="AC21" s="16"/>
    </row>
    <row r="22" spans="1:29" s="19" customFormat="1" ht="27" hidden="1" customHeight="1" x14ac:dyDescent="0.25">
      <c r="A22" s="69"/>
      <c r="B22" s="53" t="str">
        <f>+[1]SF!A28</f>
        <v>SF.PY.2.4. Programas académicos articulados con instituciones de educación media y educación superior</v>
      </c>
      <c r="C22" s="53"/>
      <c r="D22" s="12" t="s">
        <v>65</v>
      </c>
      <c r="E22" s="20" t="s">
        <v>22</v>
      </c>
      <c r="F22" s="20">
        <v>0</v>
      </c>
      <c r="G22" s="20">
        <v>11</v>
      </c>
      <c r="H22" s="20">
        <v>0</v>
      </c>
      <c r="I22" s="12" t="s">
        <v>67</v>
      </c>
      <c r="J22" s="26">
        <v>0</v>
      </c>
      <c r="K22" s="14">
        <v>0</v>
      </c>
      <c r="L22" s="15" t="str">
        <f t="shared" si="0"/>
        <v>MUY BAJO</v>
      </c>
      <c r="M22" s="14">
        <v>0</v>
      </c>
      <c r="N22" s="15" t="str">
        <f t="shared" si="1"/>
        <v>MUY BAJO</v>
      </c>
      <c r="O22" s="14">
        <f t="shared" si="11"/>
        <v>0</v>
      </c>
      <c r="P22" s="15" t="str">
        <f t="shared" si="2"/>
        <v>MUY BAJO</v>
      </c>
      <c r="Q22" s="16">
        <f t="shared" si="12"/>
        <v>0</v>
      </c>
      <c r="R22" s="16">
        <v>0</v>
      </c>
      <c r="S22" s="16">
        <f t="shared" si="13"/>
        <v>0</v>
      </c>
      <c r="T22" s="16">
        <v>0</v>
      </c>
      <c r="U22" s="16"/>
      <c r="V22" s="16"/>
      <c r="W22" s="17"/>
      <c r="X22" s="17"/>
      <c r="Y22" s="17"/>
      <c r="Z22" s="17"/>
      <c r="AA22" s="17"/>
      <c r="AB22" s="18"/>
      <c r="AC22" s="16"/>
    </row>
    <row r="23" spans="1:29" s="19" customFormat="1" ht="27" hidden="1" customHeight="1" x14ac:dyDescent="0.25">
      <c r="A23" s="69"/>
      <c r="B23" s="53" t="str">
        <f>+[1]SF!A29</f>
        <v>SF.PY.2.5. Diagnosticos y estudios de prospectiva para la pertinencia social y académica de la oferta.</v>
      </c>
      <c r="C23" s="53"/>
      <c r="D23" s="12" t="s">
        <v>71</v>
      </c>
      <c r="E23" s="20" t="s">
        <v>22</v>
      </c>
      <c r="F23" s="20">
        <v>0</v>
      </c>
      <c r="G23" s="20">
        <v>7</v>
      </c>
      <c r="H23" s="20">
        <v>7</v>
      </c>
      <c r="I23" s="12" t="s">
        <v>67</v>
      </c>
      <c r="J23" s="26">
        <v>0</v>
      </c>
      <c r="K23" s="14">
        <f t="shared" si="3"/>
        <v>0</v>
      </c>
      <c r="L23" s="15" t="str">
        <f t="shared" si="0"/>
        <v>MUY BAJO</v>
      </c>
      <c r="M23" s="14">
        <f t="shared" si="14"/>
        <v>0</v>
      </c>
      <c r="N23" s="15" t="str">
        <f t="shared" si="1"/>
        <v>MUY BAJO</v>
      </c>
      <c r="O23" s="14">
        <f t="shared" si="11"/>
        <v>0</v>
      </c>
      <c r="P23" s="15" t="str">
        <f t="shared" si="2"/>
        <v>MUY BAJO</v>
      </c>
      <c r="Q23" s="16">
        <f t="shared" si="12"/>
        <v>0</v>
      </c>
      <c r="R23" s="16">
        <v>140</v>
      </c>
      <c r="S23" s="16">
        <f t="shared" si="13"/>
        <v>140</v>
      </c>
      <c r="T23" s="16">
        <v>0</v>
      </c>
      <c r="U23" s="16"/>
      <c r="V23" s="16"/>
      <c r="W23" s="17"/>
      <c r="X23" s="17"/>
      <c r="Y23" s="17"/>
      <c r="Z23" s="17"/>
      <c r="AA23" s="17"/>
      <c r="AB23" s="18"/>
      <c r="AC23" s="16"/>
    </row>
    <row r="24" spans="1:29" s="19" customFormat="1" ht="27" hidden="1" customHeight="1" x14ac:dyDescent="0.25">
      <c r="A24" s="69"/>
      <c r="B24" s="53" t="str">
        <f>+[1]SF!A30</f>
        <v>SF.PY.2.6. Definición de la política de oferta académica</v>
      </c>
      <c r="C24" s="53"/>
      <c r="D24" s="12" t="s">
        <v>71</v>
      </c>
      <c r="E24" s="20" t="s">
        <v>73</v>
      </c>
      <c r="F24" s="20">
        <v>0</v>
      </c>
      <c r="G24" s="20">
        <v>1</v>
      </c>
      <c r="H24" s="20">
        <v>0</v>
      </c>
      <c r="I24" s="12" t="s">
        <v>67</v>
      </c>
      <c r="J24" s="26">
        <v>0.1</v>
      </c>
      <c r="K24" s="14">
        <v>0</v>
      </c>
      <c r="L24" s="15" t="str">
        <f t="shared" si="0"/>
        <v>MUY BAJO</v>
      </c>
      <c r="M24" s="14">
        <v>0</v>
      </c>
      <c r="N24" s="15" t="str">
        <f t="shared" si="1"/>
        <v>MUY BAJO</v>
      </c>
      <c r="O24" s="14">
        <f t="shared" si="11"/>
        <v>0</v>
      </c>
      <c r="P24" s="15" t="str">
        <f t="shared" si="2"/>
        <v>MUY BAJO</v>
      </c>
      <c r="Q24" s="16">
        <f t="shared" si="12"/>
        <v>0</v>
      </c>
      <c r="R24" s="16">
        <v>0</v>
      </c>
      <c r="S24" s="16">
        <f t="shared" si="13"/>
        <v>0</v>
      </c>
      <c r="T24" s="16">
        <v>0</v>
      </c>
      <c r="U24" s="16"/>
      <c r="V24" s="16"/>
      <c r="W24" s="17"/>
      <c r="X24" s="17"/>
      <c r="Y24" s="17"/>
      <c r="Z24" s="17"/>
      <c r="AA24" s="17"/>
      <c r="AB24" s="18"/>
      <c r="AC24" s="16"/>
    </row>
    <row r="25" spans="1:29" s="19" customFormat="1" ht="27" hidden="1" customHeight="1" x14ac:dyDescent="0.25">
      <c r="A25" s="69"/>
      <c r="B25" s="53" t="str">
        <f>+[1]SF!A31</f>
        <v xml:space="preserve">SF.PY.2.7. Promoción de la oferta académica institucional   </v>
      </c>
      <c r="C25" s="53"/>
      <c r="D25" s="12" t="s">
        <v>65</v>
      </c>
      <c r="E25" s="20" t="s">
        <v>74</v>
      </c>
      <c r="F25" s="20">
        <v>0</v>
      </c>
      <c r="G25" s="20">
        <v>3000</v>
      </c>
      <c r="H25" s="20">
        <v>1000</v>
      </c>
      <c r="I25" s="12" t="s">
        <v>67</v>
      </c>
      <c r="J25" s="26">
        <v>0</v>
      </c>
      <c r="K25" s="14">
        <f t="shared" si="3"/>
        <v>0</v>
      </c>
      <c r="L25" s="15" t="str">
        <f t="shared" si="0"/>
        <v>MUY BAJO</v>
      </c>
      <c r="M25" s="14">
        <f t="shared" si="14"/>
        <v>0</v>
      </c>
      <c r="N25" s="15" t="str">
        <f t="shared" si="1"/>
        <v>MUY BAJO</v>
      </c>
      <c r="O25" s="14">
        <f t="shared" si="11"/>
        <v>0</v>
      </c>
      <c r="P25" s="15" t="str">
        <f t="shared" si="2"/>
        <v>MUY BAJO</v>
      </c>
      <c r="Q25" s="16">
        <f t="shared" si="12"/>
        <v>0</v>
      </c>
      <c r="R25" s="16">
        <v>40</v>
      </c>
      <c r="S25" s="16">
        <f t="shared" si="13"/>
        <v>40</v>
      </c>
      <c r="T25" s="16">
        <v>0</v>
      </c>
      <c r="U25" s="16"/>
      <c r="V25" s="16"/>
      <c r="W25" s="17"/>
      <c r="X25" s="17"/>
      <c r="Y25" s="17"/>
      <c r="Z25" s="17"/>
      <c r="AA25" s="17"/>
      <c r="AB25" s="18"/>
      <c r="AC25" s="16"/>
    </row>
    <row r="26" spans="1:29" s="19" customFormat="1" ht="27" hidden="1" customHeight="1" x14ac:dyDescent="0.25">
      <c r="A26" s="69"/>
      <c r="B26" s="53" t="str">
        <f>+[1]SF!A32</f>
        <v xml:space="preserve">SF.PY.2.7. Promoción de la oferta académica institucional   </v>
      </c>
      <c r="C26" s="53"/>
      <c r="D26" s="12" t="s">
        <v>70</v>
      </c>
      <c r="E26" s="20" t="s">
        <v>75</v>
      </c>
      <c r="F26" s="20">
        <v>1502</v>
      </c>
      <c r="G26" s="20">
        <v>1862</v>
      </c>
      <c r="H26" s="20">
        <v>120</v>
      </c>
      <c r="I26" s="12" t="s">
        <v>67</v>
      </c>
      <c r="J26" s="26">
        <v>0</v>
      </c>
      <c r="K26" s="14">
        <f t="shared" si="3"/>
        <v>0</v>
      </c>
      <c r="L26" s="15" t="str">
        <f t="shared" si="0"/>
        <v>MUY BAJO</v>
      </c>
      <c r="M26" s="14">
        <f t="shared" si="14"/>
        <v>0</v>
      </c>
      <c r="N26" s="15" t="str">
        <f t="shared" si="1"/>
        <v>MUY BAJO</v>
      </c>
      <c r="O26" s="14">
        <f t="shared" si="11"/>
        <v>0</v>
      </c>
      <c r="P26" s="15" t="str">
        <f t="shared" si="2"/>
        <v>MUY BAJO</v>
      </c>
      <c r="Q26" s="16">
        <f t="shared" si="12"/>
        <v>0</v>
      </c>
      <c r="R26" s="16">
        <v>20</v>
      </c>
      <c r="S26" s="16">
        <f t="shared" si="13"/>
        <v>20</v>
      </c>
      <c r="T26" s="16">
        <v>0</v>
      </c>
      <c r="U26" s="16"/>
      <c r="V26" s="16"/>
      <c r="W26" s="17"/>
      <c r="X26" s="17"/>
      <c r="Y26" s="17"/>
      <c r="Z26" s="17"/>
      <c r="AA26" s="17"/>
      <c r="AB26" s="18"/>
      <c r="AC26" s="16"/>
    </row>
    <row r="27" spans="1:29" s="19" customFormat="1" ht="27" hidden="1" customHeight="1" x14ac:dyDescent="0.25">
      <c r="A27" s="69"/>
      <c r="B27" s="53" t="str">
        <f>+[1]SF!A33</f>
        <v xml:space="preserve">SF.PY.2.7. Promoción de la oferta académica institucional   </v>
      </c>
      <c r="C27" s="53"/>
      <c r="D27" s="12" t="s">
        <v>68</v>
      </c>
      <c r="E27" s="20" t="s">
        <v>76</v>
      </c>
      <c r="F27" s="20">
        <v>1013</v>
      </c>
      <c r="G27" s="20">
        <v>1253</v>
      </c>
      <c r="H27" s="20">
        <v>80</v>
      </c>
      <c r="I27" s="12" t="s">
        <v>67</v>
      </c>
      <c r="J27" s="26">
        <v>0</v>
      </c>
      <c r="K27" s="14">
        <f t="shared" si="3"/>
        <v>0</v>
      </c>
      <c r="L27" s="15" t="str">
        <f t="shared" si="0"/>
        <v>MUY BAJO</v>
      </c>
      <c r="M27" s="14">
        <f t="shared" si="14"/>
        <v>0</v>
      </c>
      <c r="N27" s="15" t="str">
        <f t="shared" si="1"/>
        <v>MUY BAJO</v>
      </c>
      <c r="O27" s="14">
        <f t="shared" si="11"/>
        <v>0</v>
      </c>
      <c r="P27" s="15" t="str">
        <f t="shared" si="2"/>
        <v>MUY BAJO</v>
      </c>
      <c r="Q27" s="16">
        <f t="shared" si="12"/>
        <v>0</v>
      </c>
      <c r="R27" s="16">
        <v>10</v>
      </c>
      <c r="S27" s="16">
        <f t="shared" si="13"/>
        <v>10</v>
      </c>
      <c r="T27" s="16">
        <v>0</v>
      </c>
      <c r="U27" s="16"/>
      <c r="V27" s="16"/>
      <c r="W27" s="17"/>
      <c r="X27" s="17"/>
      <c r="Y27" s="17"/>
      <c r="Z27" s="17"/>
      <c r="AA27" s="17"/>
      <c r="AB27" s="18"/>
      <c r="AC27" s="16"/>
    </row>
    <row r="28" spans="1:29" s="19" customFormat="1" ht="27" hidden="1" customHeight="1" x14ac:dyDescent="0.25">
      <c r="A28" s="69"/>
      <c r="B28" s="53" t="str">
        <f>+[1]SF!A34</f>
        <v xml:space="preserve">SF.PY.2.7. Promoción de la oferta académica institucional   </v>
      </c>
      <c r="C28" s="53"/>
      <c r="D28" s="12" t="s">
        <v>69</v>
      </c>
      <c r="E28" s="20" t="s">
        <v>76</v>
      </c>
      <c r="F28" s="20">
        <v>782</v>
      </c>
      <c r="G28" s="20">
        <v>992</v>
      </c>
      <c r="H28" s="20">
        <v>70</v>
      </c>
      <c r="I28" s="12" t="s">
        <v>67</v>
      </c>
      <c r="J28" s="26">
        <v>0</v>
      </c>
      <c r="K28" s="14">
        <f t="shared" si="3"/>
        <v>0</v>
      </c>
      <c r="L28" s="15" t="str">
        <f t="shared" si="0"/>
        <v>MUY BAJO</v>
      </c>
      <c r="M28" s="14">
        <f t="shared" si="14"/>
        <v>0</v>
      </c>
      <c r="N28" s="15" t="str">
        <f t="shared" si="1"/>
        <v>MUY BAJO</v>
      </c>
      <c r="O28" s="14">
        <f t="shared" si="11"/>
        <v>0</v>
      </c>
      <c r="P28" s="15" t="str">
        <f t="shared" si="2"/>
        <v>MUY BAJO</v>
      </c>
      <c r="Q28" s="16">
        <f t="shared" si="12"/>
        <v>0</v>
      </c>
      <c r="R28" s="16">
        <v>10</v>
      </c>
      <c r="S28" s="16">
        <f t="shared" si="13"/>
        <v>10</v>
      </c>
      <c r="T28" s="16">
        <v>0</v>
      </c>
      <c r="U28" s="16"/>
      <c r="V28" s="16"/>
      <c r="W28" s="17"/>
      <c r="X28" s="17"/>
      <c r="Y28" s="17"/>
      <c r="Z28" s="17"/>
      <c r="AA28" s="17"/>
      <c r="AB28" s="18"/>
      <c r="AC28" s="16"/>
    </row>
    <row r="29" spans="1:29" ht="30" customHeight="1" thickBot="1" x14ac:dyDescent="0.3">
      <c r="A29" s="69"/>
      <c r="B29" s="52" t="s">
        <v>209</v>
      </c>
      <c r="C29" s="52"/>
      <c r="D29" s="23"/>
      <c r="E29" s="23"/>
      <c r="F29" s="23"/>
      <c r="G29" s="23"/>
      <c r="H29" s="23"/>
      <c r="I29" s="23"/>
      <c r="J29" s="23"/>
      <c r="K29" s="24">
        <f>AVERAGE(K13:K28)</f>
        <v>1.0416666666666666E-2</v>
      </c>
      <c r="L29" s="15" t="str">
        <f t="shared" si="0"/>
        <v>MUY BAJO</v>
      </c>
      <c r="M29" s="24">
        <f>AVERAGE(M13:M28)</f>
        <v>2.7083333333333334E-2</v>
      </c>
      <c r="N29" s="15" t="str">
        <f t="shared" si="1"/>
        <v>MUY BAJO</v>
      </c>
      <c r="O29" s="24">
        <f>AVERAGE(O13:O28)</f>
        <v>4.5138888888888885E-3</v>
      </c>
      <c r="P29" s="15" t="str">
        <f t="shared" si="2"/>
        <v>MUY BAJO</v>
      </c>
      <c r="Q29" s="25">
        <f t="shared" ref="Q29" si="15">SUM(Q13:Q28)</f>
        <v>13</v>
      </c>
      <c r="R29" s="25">
        <v>626</v>
      </c>
      <c r="S29" s="25">
        <f t="shared" ref="S29:U29" si="16">SUM(S13:S28)</f>
        <v>613</v>
      </c>
      <c r="T29" s="25">
        <f t="shared" si="16"/>
        <v>13</v>
      </c>
      <c r="U29" s="25">
        <f t="shared" si="16"/>
        <v>0</v>
      </c>
      <c r="V29" s="25">
        <f>SUM(V13:V17)</f>
        <v>486</v>
      </c>
      <c r="W29" s="25">
        <f>SUM(W13:W17)</f>
        <v>342</v>
      </c>
      <c r="X29" s="25">
        <f>SUM(X13:X17)</f>
        <v>358</v>
      </c>
      <c r="Y29" s="25" t="e">
        <f>SUM(Y13:Y17)</f>
        <v>#DIV/0!</v>
      </c>
      <c r="Z29" s="25" t="e">
        <f>SUM(Z13:Z17)</f>
        <v>#DIV/0!</v>
      </c>
      <c r="AA29" s="27"/>
      <c r="AC29" s="25">
        <v>575</v>
      </c>
    </row>
    <row r="30" spans="1:29" s="19" customFormat="1" ht="30" hidden="1" customHeight="1" x14ac:dyDescent="0.25">
      <c r="A30" s="69"/>
      <c r="B30" s="53" t="str">
        <f>+[1]SF!A41</f>
        <v>SF.PY.3.1. Formación de alto nivel en Doctorados</v>
      </c>
      <c r="C30" s="53"/>
      <c r="D30" s="12" t="s">
        <v>65</v>
      </c>
      <c r="E30" s="20" t="s">
        <v>77</v>
      </c>
      <c r="F30" s="20">
        <v>59</v>
      </c>
      <c r="G30" s="20">
        <v>67</v>
      </c>
      <c r="H30" s="20">
        <v>3</v>
      </c>
      <c r="I30" s="12" t="s">
        <v>67</v>
      </c>
      <c r="J30" s="12">
        <v>0</v>
      </c>
      <c r="K30" s="14">
        <f t="shared" si="3"/>
        <v>0</v>
      </c>
      <c r="L30" s="15" t="str">
        <f t="shared" si="0"/>
        <v>MUY BAJO</v>
      </c>
      <c r="M30" s="14">
        <f t="shared" ref="M30:M34" si="17">+Q30/R30</f>
        <v>0</v>
      </c>
      <c r="N30" s="15" t="str">
        <f t="shared" si="1"/>
        <v>MUY BAJO</v>
      </c>
      <c r="O30" s="14">
        <f t="shared" ref="O30:O34" si="18">+K30*M30</f>
        <v>0</v>
      </c>
      <c r="P30" s="15" t="str">
        <f t="shared" si="2"/>
        <v>MUY BAJO</v>
      </c>
      <c r="Q30" s="16">
        <f t="shared" ref="Q30:Q34" si="19">+T30+U30</f>
        <v>0</v>
      </c>
      <c r="R30" s="16">
        <v>1120</v>
      </c>
      <c r="S30" s="16">
        <f t="shared" ref="S30:S34" si="20">+R30-Q30</f>
        <v>1120</v>
      </c>
      <c r="T30" s="16">
        <v>0</v>
      </c>
      <c r="U30" s="16">
        <v>0</v>
      </c>
      <c r="V30" s="16">
        <v>304</v>
      </c>
      <c r="W30" s="17">
        <f>ROUND(X30*$X$430/$S$431,0)</f>
        <v>176</v>
      </c>
      <c r="X30" s="17">
        <v>184</v>
      </c>
      <c r="Y30" s="17" t="e">
        <f>ROUND(Z30*$Z$430/$Z$431,0)</f>
        <v>#DIV/0!</v>
      </c>
      <c r="Z30" s="17" t="e">
        <f>+ROUND(AA30*$Z$430/$Z$431,0)</f>
        <v>#DIV/0!</v>
      </c>
      <c r="AA30" s="17">
        <f>ROUND('[2]P. ACCIÓN CONSOLIDADO SEPT.21'!$CF18/1000000,0)</f>
        <v>270</v>
      </c>
      <c r="AB30" s="18">
        <f>+'[3]P. ACCIÓN A 30 DIC DE 2021 '!$AH17</f>
        <v>286705691</v>
      </c>
      <c r="AC30" s="16">
        <v>428</v>
      </c>
    </row>
    <row r="31" spans="1:29" s="19" customFormat="1" ht="30" hidden="1" customHeight="1" x14ac:dyDescent="0.25">
      <c r="A31" s="69"/>
      <c r="B31" s="53" t="str">
        <f>+[1]SF!A42</f>
        <v xml:space="preserve">SF.PY.3.2.  Estudios postdoctorales </v>
      </c>
      <c r="C31" s="53"/>
      <c r="D31" s="12" t="s">
        <v>65</v>
      </c>
      <c r="E31" s="20" t="s">
        <v>77</v>
      </c>
      <c r="F31" s="20">
        <v>0</v>
      </c>
      <c r="G31" s="20">
        <v>8</v>
      </c>
      <c r="H31" s="20">
        <v>2</v>
      </c>
      <c r="I31" s="12" t="s">
        <v>67</v>
      </c>
      <c r="J31" s="12">
        <v>0</v>
      </c>
      <c r="K31" s="14">
        <f t="shared" si="3"/>
        <v>0</v>
      </c>
      <c r="L31" s="15" t="str">
        <f t="shared" si="0"/>
        <v>MUY BAJO</v>
      </c>
      <c r="M31" s="14">
        <f t="shared" si="17"/>
        <v>0</v>
      </c>
      <c r="N31" s="15" t="str">
        <f t="shared" si="1"/>
        <v>MUY BAJO</v>
      </c>
      <c r="O31" s="14">
        <f t="shared" si="18"/>
        <v>0</v>
      </c>
      <c r="P31" s="15" t="str">
        <f t="shared" si="2"/>
        <v>MUY BAJO</v>
      </c>
      <c r="Q31" s="16">
        <f t="shared" si="19"/>
        <v>0</v>
      </c>
      <c r="R31" s="16">
        <v>90</v>
      </c>
      <c r="S31" s="16">
        <f t="shared" si="20"/>
        <v>90</v>
      </c>
      <c r="T31" s="16">
        <v>0</v>
      </c>
      <c r="U31" s="16">
        <v>0</v>
      </c>
      <c r="V31" s="16">
        <v>3</v>
      </c>
      <c r="W31" s="17">
        <f>ROUND(X31*$X$430/$S$431,0)</f>
        <v>3</v>
      </c>
      <c r="X31" s="17">
        <v>3</v>
      </c>
      <c r="Y31" s="17" t="e">
        <f>ROUND(Z31*$Z$430/$Z$431,0)</f>
        <v>#DIV/0!</v>
      </c>
      <c r="Z31" s="17" t="e">
        <f>+ROUND(AA31*$Z$430/$Z$431,0)</f>
        <v>#DIV/0!</v>
      </c>
      <c r="AA31" s="17">
        <f>ROUND('[2]P. ACCIÓN CONSOLIDADO SEPT.21'!$CF19/1000000,0)</f>
        <v>0</v>
      </c>
      <c r="AB31" s="18">
        <f>+'[3]P. ACCIÓN A 30 DIC DE 2021 '!$AH18</f>
        <v>0</v>
      </c>
      <c r="AC31" s="16">
        <v>3</v>
      </c>
    </row>
    <row r="32" spans="1:29" s="19" customFormat="1" ht="40.9" hidden="1" customHeight="1" x14ac:dyDescent="0.25">
      <c r="A32" s="69"/>
      <c r="B32" s="53" t="str">
        <f>+[1]SF!A43</f>
        <v>SF.PY.3.3. Capacitación y actualización individual y colectiva en pedagogías, didácticas, estudios sociales, culturales y estéticos</v>
      </c>
      <c r="C32" s="53"/>
      <c r="D32" s="12" t="s">
        <v>65</v>
      </c>
      <c r="E32" s="20" t="s">
        <v>77</v>
      </c>
      <c r="F32" s="20">
        <v>350</v>
      </c>
      <c r="G32" s="20">
        <v>350</v>
      </c>
      <c r="H32" s="20">
        <v>350</v>
      </c>
      <c r="I32" s="12" t="s">
        <v>78</v>
      </c>
      <c r="J32" s="12">
        <v>185</v>
      </c>
      <c r="K32" s="14">
        <f t="shared" si="3"/>
        <v>0.52857142857142858</v>
      </c>
      <c r="L32" s="15" t="str">
        <f t="shared" si="0"/>
        <v>MEDIO</v>
      </c>
      <c r="M32" s="14">
        <f t="shared" si="17"/>
        <v>3.662420382165605E-2</v>
      </c>
      <c r="N32" s="15" t="str">
        <f t="shared" si="1"/>
        <v>MUY BAJO</v>
      </c>
      <c r="O32" s="14">
        <f t="shared" si="18"/>
        <v>1.9358507734303913E-2</v>
      </c>
      <c r="P32" s="15" t="str">
        <f t="shared" si="2"/>
        <v>MUY BAJO</v>
      </c>
      <c r="Q32" s="16">
        <f t="shared" si="19"/>
        <v>23</v>
      </c>
      <c r="R32" s="16">
        <v>628</v>
      </c>
      <c r="S32" s="16">
        <f t="shared" si="20"/>
        <v>605</v>
      </c>
      <c r="T32" s="16">
        <v>23</v>
      </c>
      <c r="U32" s="16"/>
      <c r="V32" s="16"/>
      <c r="W32" s="17"/>
      <c r="X32" s="17"/>
      <c r="Y32" s="17"/>
      <c r="Z32" s="17"/>
      <c r="AA32" s="17"/>
      <c r="AB32" s="18"/>
      <c r="AC32" s="16"/>
    </row>
    <row r="33" spans="1:29" s="19" customFormat="1" ht="30" hidden="1" customHeight="1" x14ac:dyDescent="0.25">
      <c r="A33" s="69"/>
      <c r="B33" s="53" t="str">
        <f>+[1]SF!A44</f>
        <v>SF.PY.3.4. Capacitación en lenguas extranjeras</v>
      </c>
      <c r="C33" s="53"/>
      <c r="D33" s="12" t="s">
        <v>65</v>
      </c>
      <c r="E33" s="20" t="s">
        <v>77</v>
      </c>
      <c r="F33" s="20">
        <v>70</v>
      </c>
      <c r="G33" s="20">
        <v>70</v>
      </c>
      <c r="H33" s="20">
        <v>70</v>
      </c>
      <c r="I33" s="12" t="s">
        <v>67</v>
      </c>
      <c r="J33" s="12">
        <v>0</v>
      </c>
      <c r="K33" s="14">
        <f t="shared" si="3"/>
        <v>0</v>
      </c>
      <c r="L33" s="15" t="str">
        <f t="shared" si="0"/>
        <v>MUY BAJO</v>
      </c>
      <c r="M33" s="14">
        <f t="shared" si="17"/>
        <v>0</v>
      </c>
      <c r="N33" s="15" t="str">
        <f t="shared" si="1"/>
        <v>MUY BAJO</v>
      </c>
      <c r="O33" s="14">
        <f t="shared" si="18"/>
        <v>0</v>
      </c>
      <c r="P33" s="15" t="str">
        <f t="shared" si="2"/>
        <v>MUY BAJO</v>
      </c>
      <c r="Q33" s="16">
        <f t="shared" si="19"/>
        <v>0</v>
      </c>
      <c r="R33" s="16">
        <v>80</v>
      </c>
      <c r="S33" s="16">
        <f t="shared" si="20"/>
        <v>80</v>
      </c>
      <c r="T33" s="16">
        <v>0</v>
      </c>
      <c r="U33" s="16"/>
      <c r="V33" s="16"/>
      <c r="W33" s="17"/>
      <c r="X33" s="17"/>
      <c r="Y33" s="17"/>
      <c r="Z33" s="17"/>
      <c r="AA33" s="17"/>
      <c r="AB33" s="18"/>
      <c r="AC33" s="16"/>
    </row>
    <row r="34" spans="1:29" s="19" customFormat="1" ht="43.9" hidden="1" customHeight="1" x14ac:dyDescent="0.25">
      <c r="A34" s="69"/>
      <c r="B34" s="53" t="str">
        <f>+[1]SF!A45</f>
        <v>SF.PY.3.5 Escuela de formación pedagógica</v>
      </c>
      <c r="C34" s="53"/>
      <c r="D34" s="12" t="s">
        <v>65</v>
      </c>
      <c r="E34" s="20" t="s">
        <v>77</v>
      </c>
      <c r="F34" s="20">
        <v>0</v>
      </c>
      <c r="G34" s="20">
        <v>150</v>
      </c>
      <c r="H34" s="20">
        <v>50</v>
      </c>
      <c r="I34" s="12" t="s">
        <v>67</v>
      </c>
      <c r="J34" s="12">
        <v>0</v>
      </c>
      <c r="K34" s="14">
        <f t="shared" si="3"/>
        <v>0</v>
      </c>
      <c r="L34" s="15" t="str">
        <f t="shared" si="0"/>
        <v>MUY BAJO</v>
      </c>
      <c r="M34" s="14">
        <f t="shared" si="17"/>
        <v>0.14000000000000001</v>
      </c>
      <c r="N34" s="15" t="str">
        <f t="shared" si="1"/>
        <v>MUY BAJO</v>
      </c>
      <c r="O34" s="14">
        <f t="shared" si="18"/>
        <v>0</v>
      </c>
      <c r="P34" s="15" t="str">
        <f t="shared" si="2"/>
        <v>MUY BAJO</v>
      </c>
      <c r="Q34" s="16">
        <f t="shared" si="19"/>
        <v>14</v>
      </c>
      <c r="R34" s="16">
        <v>100</v>
      </c>
      <c r="S34" s="16">
        <f t="shared" si="20"/>
        <v>86</v>
      </c>
      <c r="T34" s="16">
        <v>14</v>
      </c>
      <c r="U34" s="16">
        <v>0</v>
      </c>
      <c r="V34" s="16">
        <v>180</v>
      </c>
      <c r="W34" s="17">
        <f>ROUND(X34*$X$430/$S$431,0)</f>
        <v>107</v>
      </c>
      <c r="X34" s="17">
        <v>112</v>
      </c>
      <c r="Y34" s="17" t="e">
        <f>ROUND(Z34*$Z$430/$Z$431,0)</f>
        <v>#DIV/0!</v>
      </c>
      <c r="Z34" s="17" t="e">
        <f>+ROUND(AA34*$Z$430/$Z$431,0)</f>
        <v>#DIV/0!</v>
      </c>
      <c r="AA34" s="17">
        <f>ROUND('[2]P. ACCIÓN CONSOLIDADO SEPT.21'!$CF20/1000000,0)</f>
        <v>108</v>
      </c>
      <c r="AB34" s="18">
        <f>+'[3]P. ACCIÓN A 30 DIC DE 2021 '!$AH19</f>
        <v>108000000</v>
      </c>
      <c r="AC34" s="16">
        <v>208</v>
      </c>
    </row>
    <row r="35" spans="1:29" ht="30" customHeight="1" thickBot="1" x14ac:dyDescent="0.3">
      <c r="A35" s="69"/>
      <c r="B35" s="52" t="s">
        <v>23</v>
      </c>
      <c r="C35" s="52"/>
      <c r="D35" s="23"/>
      <c r="E35" s="23"/>
      <c r="F35" s="23"/>
      <c r="G35" s="23"/>
      <c r="H35" s="23"/>
      <c r="I35" s="23"/>
      <c r="J35" s="23"/>
      <c r="K35" s="24">
        <f>AVERAGE(K30:K34)</f>
        <v>0.10571428571428572</v>
      </c>
      <c r="L35" s="15" t="str">
        <f t="shared" si="0"/>
        <v>MUY BAJO</v>
      </c>
      <c r="M35" s="24">
        <f>AVERAGE(M30:M34)</f>
        <v>3.5324840764331213E-2</v>
      </c>
      <c r="N35" s="15" t="str">
        <f t="shared" si="1"/>
        <v>MUY BAJO</v>
      </c>
      <c r="O35" s="24">
        <f>AVERAGE(O30:O34)</f>
        <v>3.8717015468607827E-3</v>
      </c>
      <c r="P35" s="15" t="str">
        <f t="shared" si="2"/>
        <v>MUY BAJO</v>
      </c>
      <c r="Q35" s="25">
        <f t="shared" ref="Q35" si="21">SUM(Q30:Q34)</f>
        <v>37</v>
      </c>
      <c r="R35" s="25">
        <v>2018</v>
      </c>
      <c r="S35" s="25">
        <f t="shared" ref="S35:Z35" si="22">SUM(S30:S34)</f>
        <v>1981</v>
      </c>
      <c r="T35" s="25">
        <f t="shared" si="22"/>
        <v>37</v>
      </c>
      <c r="U35" s="25">
        <f t="shared" si="22"/>
        <v>0</v>
      </c>
      <c r="V35" s="25">
        <f t="shared" si="22"/>
        <v>487</v>
      </c>
      <c r="W35" s="25">
        <f t="shared" si="22"/>
        <v>286</v>
      </c>
      <c r="X35" s="25">
        <f t="shared" si="22"/>
        <v>299</v>
      </c>
      <c r="Y35" s="25" t="e">
        <f t="shared" si="22"/>
        <v>#DIV/0!</v>
      </c>
      <c r="Z35" s="25" t="e">
        <f t="shared" si="22"/>
        <v>#DIV/0!</v>
      </c>
      <c r="AA35" s="27"/>
      <c r="AC35" s="25">
        <v>639</v>
      </c>
    </row>
    <row r="36" spans="1:29" s="19" customFormat="1" ht="40.9" hidden="1" customHeight="1" x14ac:dyDescent="0.25">
      <c r="A36" s="69"/>
      <c r="B36" s="53" t="str">
        <f>+[1]SF!A52</f>
        <v>SF.PY.4.1. Procesos de autoevaluación de programas de pregrado y postgrado</v>
      </c>
      <c r="C36" s="53"/>
      <c r="D36" s="12" t="s">
        <v>65</v>
      </c>
      <c r="E36" s="20" t="s">
        <v>22</v>
      </c>
      <c r="F36" s="20">
        <v>73</v>
      </c>
      <c r="G36" s="20">
        <v>73</v>
      </c>
      <c r="H36" s="13">
        <v>73</v>
      </c>
      <c r="I36" s="12" t="s">
        <v>78</v>
      </c>
      <c r="J36" s="12">
        <v>40</v>
      </c>
      <c r="K36" s="14">
        <f t="shared" si="3"/>
        <v>0.54794520547945202</v>
      </c>
      <c r="L36" s="15" t="str">
        <f t="shared" si="0"/>
        <v>MEDIO</v>
      </c>
      <c r="M36" s="14">
        <f>+Q36/R36</f>
        <v>0.84666666666666668</v>
      </c>
      <c r="N36" s="15" t="str">
        <f t="shared" si="1"/>
        <v>MUY ALTO</v>
      </c>
      <c r="O36" s="14">
        <f>+K36*M36</f>
        <v>0.46392694063926937</v>
      </c>
      <c r="P36" s="15" t="str">
        <f t="shared" si="2"/>
        <v>MEDIO</v>
      </c>
      <c r="Q36" s="16">
        <f t="shared" ref="Q36:Q38" si="23">+T36+U36</f>
        <v>127</v>
      </c>
      <c r="R36" s="16">
        <v>150</v>
      </c>
      <c r="S36" s="16">
        <f t="shared" ref="S36:S38" si="24">+R36-Q36</f>
        <v>23</v>
      </c>
      <c r="T36" s="16">
        <v>127</v>
      </c>
      <c r="U36" s="16">
        <v>0</v>
      </c>
      <c r="V36" s="16">
        <v>4</v>
      </c>
      <c r="W36" s="17">
        <f>ROUND(X36*$X$430/$S$431,0)</f>
        <v>4</v>
      </c>
      <c r="X36" s="17">
        <v>4</v>
      </c>
      <c r="Y36" s="17" t="e">
        <f>ROUND(Z36*$Z$430/$Z$431,0)</f>
        <v>#DIV/0!</v>
      </c>
      <c r="Z36" s="17" t="e">
        <f>+ROUND(AA36*$Z$430/$Z$431,0)</f>
        <v>#DIV/0!</v>
      </c>
      <c r="AA36" s="17">
        <f>ROUND('[2]P. ACCIÓN CONSOLIDADO SEPT.21'!$CF21/1000000,0)</f>
        <v>0</v>
      </c>
      <c r="AB36" s="18">
        <f>+'[3]P. ACCIÓN A 30 DIC DE 2021 '!$AH$20</f>
        <v>0</v>
      </c>
      <c r="AC36" s="16">
        <v>4</v>
      </c>
    </row>
    <row r="37" spans="1:29" s="19" customFormat="1" ht="46.9" hidden="1" customHeight="1" x14ac:dyDescent="0.25">
      <c r="A37" s="69"/>
      <c r="B37" s="53" t="str">
        <f>+[1]SF!A53</f>
        <v>SF.PY.4.2. Actualización curricular pertinente y coherente con el PEU, PEF, PEP.</v>
      </c>
      <c r="C37" s="53"/>
      <c r="D37" s="12" t="s">
        <v>65</v>
      </c>
      <c r="E37" s="20" t="s">
        <v>22</v>
      </c>
      <c r="F37" s="20">
        <v>73</v>
      </c>
      <c r="G37" s="20">
        <v>73</v>
      </c>
      <c r="H37" s="13">
        <v>73</v>
      </c>
      <c r="I37" s="12" t="s">
        <v>78</v>
      </c>
      <c r="J37" s="12">
        <v>40</v>
      </c>
      <c r="K37" s="14">
        <f t="shared" si="3"/>
        <v>0.54794520547945202</v>
      </c>
      <c r="L37" s="15" t="str">
        <f t="shared" si="0"/>
        <v>MEDIO</v>
      </c>
      <c r="M37" s="14">
        <f t="shared" ref="M37:M38" si="25">+Q37/R37</f>
        <v>0</v>
      </c>
      <c r="N37" s="15" t="str">
        <f t="shared" si="1"/>
        <v>MUY BAJO</v>
      </c>
      <c r="O37" s="14">
        <f t="shared" ref="O37:O38" si="26">+K37*M37</f>
        <v>0</v>
      </c>
      <c r="P37" s="15" t="str">
        <f t="shared" si="2"/>
        <v>MUY BAJO</v>
      </c>
      <c r="Q37" s="16">
        <f t="shared" si="23"/>
        <v>0</v>
      </c>
      <c r="R37" s="16">
        <v>51</v>
      </c>
      <c r="S37" s="16">
        <f t="shared" si="24"/>
        <v>51</v>
      </c>
      <c r="T37" s="16">
        <v>0</v>
      </c>
      <c r="U37" s="16"/>
      <c r="V37" s="16"/>
      <c r="W37" s="17"/>
      <c r="X37" s="17"/>
      <c r="Y37" s="17"/>
      <c r="Z37" s="17"/>
      <c r="AA37" s="17"/>
      <c r="AB37" s="18"/>
      <c r="AC37" s="16"/>
    </row>
    <row r="38" spans="1:29" s="19" customFormat="1" ht="73.900000000000006" hidden="1" customHeight="1" x14ac:dyDescent="0.25">
      <c r="A38" s="69"/>
      <c r="B38" s="53" t="str">
        <f>+[1]SF!A54</f>
        <v>SF.PY.4.3. Procesos de autoevaluacion y mejoramiento de la calidad para la renovacion de  acreditacion de alta calidad institucional</v>
      </c>
      <c r="C38" s="53"/>
      <c r="D38" s="12" t="s">
        <v>65</v>
      </c>
      <c r="E38" s="20" t="s">
        <v>79</v>
      </c>
      <c r="F38" s="20">
        <v>1</v>
      </c>
      <c r="G38" s="20">
        <v>1</v>
      </c>
      <c r="H38" s="13">
        <v>1</v>
      </c>
      <c r="I38" s="12">
        <v>0</v>
      </c>
      <c r="J38" s="12">
        <v>1</v>
      </c>
      <c r="K38" s="14">
        <f t="shared" si="3"/>
        <v>1</v>
      </c>
      <c r="L38" s="15" t="str">
        <f t="shared" si="0"/>
        <v>MUY ALTO</v>
      </c>
      <c r="M38" s="14">
        <f t="shared" si="25"/>
        <v>0.66666666666666663</v>
      </c>
      <c r="N38" s="15" t="str">
        <f t="shared" si="1"/>
        <v>ALTO</v>
      </c>
      <c r="O38" s="14">
        <f t="shared" si="26"/>
        <v>0.66666666666666663</v>
      </c>
      <c r="P38" s="15" t="str">
        <f t="shared" si="2"/>
        <v>ALTO</v>
      </c>
      <c r="Q38" s="16">
        <f t="shared" si="23"/>
        <v>92</v>
      </c>
      <c r="R38" s="16">
        <v>138</v>
      </c>
      <c r="S38" s="16">
        <f t="shared" si="24"/>
        <v>46</v>
      </c>
      <c r="T38" s="16">
        <v>92</v>
      </c>
      <c r="U38" s="16"/>
      <c r="V38" s="16"/>
      <c r="W38" s="17"/>
      <c r="X38" s="17"/>
      <c r="Y38" s="17"/>
      <c r="Z38" s="17"/>
      <c r="AA38" s="17"/>
      <c r="AB38" s="18"/>
      <c r="AC38" s="16"/>
    </row>
    <row r="39" spans="1:29" ht="27" customHeight="1" thickBot="1" x14ac:dyDescent="0.3">
      <c r="A39" s="69"/>
      <c r="B39" s="52" t="s">
        <v>24</v>
      </c>
      <c r="C39" s="52"/>
      <c r="D39" s="23"/>
      <c r="E39" s="23"/>
      <c r="F39" s="23"/>
      <c r="G39" s="23"/>
      <c r="H39" s="23"/>
      <c r="I39" s="23"/>
      <c r="J39" s="23"/>
      <c r="K39" s="24">
        <f>AVERAGE(K36:K38)</f>
        <v>0.69863013698630139</v>
      </c>
      <c r="L39" s="15" t="str">
        <f t="shared" si="0"/>
        <v>ALTO</v>
      </c>
      <c r="M39" s="24">
        <f>AVERAGE(M36:M38)</f>
        <v>0.50444444444444436</v>
      </c>
      <c r="N39" s="15" t="str">
        <f t="shared" si="1"/>
        <v>MEDIO</v>
      </c>
      <c r="O39" s="24">
        <f>AVERAGE(O36:O38)</f>
        <v>0.37686453576864531</v>
      </c>
      <c r="P39" s="15" t="str">
        <f t="shared" si="2"/>
        <v>BAJO</v>
      </c>
      <c r="Q39" s="25">
        <f t="shared" ref="Q39" si="27">SUM(Q36:Q38)</f>
        <v>219</v>
      </c>
      <c r="R39" s="25">
        <v>339</v>
      </c>
      <c r="S39" s="25">
        <f t="shared" ref="S39:U39" si="28">SUM(S36:S38)</f>
        <v>120</v>
      </c>
      <c r="T39" s="25">
        <f t="shared" si="28"/>
        <v>219</v>
      </c>
      <c r="U39" s="25">
        <f t="shared" si="28"/>
        <v>0</v>
      </c>
      <c r="V39" s="25">
        <f>SUM(V36)</f>
        <v>4</v>
      </c>
      <c r="W39" s="25">
        <f>SUM(W36)</f>
        <v>4</v>
      </c>
      <c r="X39" s="25">
        <f>SUM(X36)</f>
        <v>4</v>
      </c>
      <c r="Y39" s="25" t="e">
        <f>SUM(Y36)</f>
        <v>#DIV/0!</v>
      </c>
      <c r="Z39" s="25" t="e">
        <f>SUM(Z36)</f>
        <v>#DIV/0!</v>
      </c>
      <c r="AA39" s="27"/>
      <c r="AC39" s="25">
        <v>4</v>
      </c>
    </row>
    <row r="40" spans="1:29" s="19" customFormat="1" ht="39" hidden="1" customHeight="1" x14ac:dyDescent="0.25">
      <c r="A40" s="69"/>
      <c r="B40" s="53" t="str">
        <f>+[1]SF!A61</f>
        <v>SF.PY.5.1.  Diseño y puesta en marcha de la politica de relevo generacional</v>
      </c>
      <c r="C40" s="53"/>
      <c r="D40" s="12" t="s">
        <v>71</v>
      </c>
      <c r="E40" s="20" t="s">
        <v>74</v>
      </c>
      <c r="F40" s="20">
        <v>0</v>
      </c>
      <c r="G40" s="20">
        <v>1</v>
      </c>
      <c r="H40" s="13">
        <v>1</v>
      </c>
      <c r="I40" s="12" t="s">
        <v>78</v>
      </c>
      <c r="J40" s="12">
        <v>0.75</v>
      </c>
      <c r="K40" s="14">
        <f t="shared" si="3"/>
        <v>0.75</v>
      </c>
      <c r="L40" s="15" t="str">
        <f t="shared" si="0"/>
        <v>ALTO</v>
      </c>
      <c r="M40" s="14">
        <f t="shared" ref="M40:M47" si="29">+Q40/R40</f>
        <v>0</v>
      </c>
      <c r="N40" s="15" t="str">
        <f t="shared" si="1"/>
        <v>MUY BAJO</v>
      </c>
      <c r="O40" s="14">
        <f t="shared" ref="O40:O47" si="30">+K40*M40</f>
        <v>0</v>
      </c>
      <c r="P40" s="15" t="str">
        <f t="shared" si="2"/>
        <v>MUY BAJO</v>
      </c>
      <c r="Q40" s="16">
        <f t="shared" ref="Q40" si="31">+T40+U40</f>
        <v>0</v>
      </c>
      <c r="R40" s="16">
        <v>20</v>
      </c>
      <c r="S40" s="16">
        <f t="shared" ref="S40" si="32">+R40-Q40</f>
        <v>20</v>
      </c>
      <c r="T40" s="16">
        <v>0</v>
      </c>
      <c r="U40" s="16">
        <v>0</v>
      </c>
      <c r="V40" s="16">
        <v>25</v>
      </c>
      <c r="W40" s="17">
        <f>ROUND(X40*$X$430/$S$431,0)</f>
        <v>11</v>
      </c>
      <c r="X40" s="17">
        <v>12</v>
      </c>
      <c r="Y40" s="17" t="e">
        <f>ROUND(Z40*$Z$430/$Z$431,0)</f>
        <v>#DIV/0!</v>
      </c>
      <c r="Z40" s="17" t="e">
        <f>+ROUND(AA40*$Z$430/$Z$431,0)</f>
        <v>#DIV/0!</v>
      </c>
      <c r="AA40" s="17">
        <f>ROUND('[2]P. ACCIÓN CONSOLIDADO SEPT.21'!$CF22/1000000,0)</f>
        <v>15</v>
      </c>
      <c r="AB40" s="18">
        <f>+'[3]P. ACCIÓN A 30 DIC DE 2021 '!$AH21</f>
        <v>15000000</v>
      </c>
      <c r="AC40" s="16">
        <v>25</v>
      </c>
    </row>
    <row r="41" spans="1:29" ht="27" customHeight="1" thickBot="1" x14ac:dyDescent="0.3">
      <c r="A41" s="69"/>
      <c r="B41" s="52" t="s">
        <v>25</v>
      </c>
      <c r="C41" s="52"/>
      <c r="D41" s="23"/>
      <c r="E41" s="23"/>
      <c r="F41" s="23"/>
      <c r="G41" s="23"/>
      <c r="H41" s="23"/>
      <c r="I41" s="23"/>
      <c r="J41" s="23"/>
      <c r="K41" s="24">
        <f>AVERAGE(K40)</f>
        <v>0.75</v>
      </c>
      <c r="L41" s="15" t="str">
        <f t="shared" si="0"/>
        <v>ALTO</v>
      </c>
      <c r="M41" s="24">
        <f>AVERAGE(M40)</f>
        <v>0</v>
      </c>
      <c r="N41" s="15" t="str">
        <f t="shared" si="1"/>
        <v>MUY BAJO</v>
      </c>
      <c r="O41" s="24">
        <f>AVERAGE(O40)</f>
        <v>0</v>
      </c>
      <c r="P41" s="15" t="str">
        <f t="shared" si="2"/>
        <v>MUY BAJO</v>
      </c>
      <c r="Q41" s="25">
        <f t="shared" ref="Q41" si="33">SUM(Q40)</f>
        <v>0</v>
      </c>
      <c r="R41" s="25">
        <v>20</v>
      </c>
      <c r="S41" s="25">
        <f t="shared" ref="S41:U41" si="34">SUM(S40)</f>
        <v>20</v>
      </c>
      <c r="T41" s="25">
        <f t="shared" si="34"/>
        <v>0</v>
      </c>
      <c r="U41" s="25">
        <f t="shared" si="34"/>
        <v>0</v>
      </c>
      <c r="V41" s="25">
        <f>SUM(V38)</f>
        <v>0</v>
      </c>
      <c r="W41" s="25">
        <f>SUM(W38)</f>
        <v>0</v>
      </c>
      <c r="X41" s="25">
        <f>SUM(X38)</f>
        <v>0</v>
      </c>
      <c r="Y41" s="25">
        <f>SUM(Y38)</f>
        <v>0</v>
      </c>
      <c r="Z41" s="25">
        <f>SUM(Z38)</f>
        <v>0</v>
      </c>
      <c r="AA41" s="27"/>
      <c r="AC41" s="25">
        <v>4</v>
      </c>
    </row>
    <row r="42" spans="1:29" s="19" customFormat="1" ht="27" hidden="1" customHeight="1" x14ac:dyDescent="0.25">
      <c r="A42" s="69"/>
      <c r="B42" s="53" t="str">
        <f>+[1]SF!A68</f>
        <v xml:space="preserve">SF.PY.6.1. Portal y Observatorio Laboral, para enlace laboral y orientar proyectos de emprendimiento. </v>
      </c>
      <c r="C42" s="53"/>
      <c r="D42" s="12" t="s">
        <v>71</v>
      </c>
      <c r="E42" s="20" t="s">
        <v>80</v>
      </c>
      <c r="F42" s="20">
        <v>1</v>
      </c>
      <c r="G42" s="20">
        <v>1</v>
      </c>
      <c r="H42" s="13">
        <v>1</v>
      </c>
      <c r="I42" s="12" t="s">
        <v>78</v>
      </c>
      <c r="J42" s="12">
        <v>0</v>
      </c>
      <c r="K42" s="14">
        <f t="shared" si="3"/>
        <v>0</v>
      </c>
      <c r="L42" s="15" t="str">
        <f t="shared" si="0"/>
        <v>MUY BAJO</v>
      </c>
      <c r="M42" s="14">
        <f t="shared" si="29"/>
        <v>0</v>
      </c>
      <c r="N42" s="15" t="str">
        <f t="shared" si="1"/>
        <v>MUY BAJO</v>
      </c>
      <c r="O42" s="14">
        <f t="shared" si="30"/>
        <v>0</v>
      </c>
      <c r="P42" s="15" t="str">
        <f t="shared" si="2"/>
        <v>MUY BAJO</v>
      </c>
      <c r="Q42" s="16">
        <f t="shared" ref="Q42:Q47" si="35">+T42+U42</f>
        <v>0</v>
      </c>
      <c r="R42" s="16">
        <v>20</v>
      </c>
      <c r="S42" s="16">
        <f t="shared" ref="S42:S47" si="36">+R42-Q42</f>
        <v>20</v>
      </c>
      <c r="T42" s="16">
        <v>0</v>
      </c>
      <c r="U42" s="16">
        <v>0</v>
      </c>
      <c r="V42" s="16">
        <v>111</v>
      </c>
      <c r="W42" s="17">
        <f>ROUND(X42*$X$430/$S$431,0)</f>
        <v>66</v>
      </c>
      <c r="X42" s="17">
        <v>69</v>
      </c>
      <c r="Y42" s="17" t="e">
        <f>ROUND(Z42*$Z$430/$Z$431,0)</f>
        <v>#DIV/0!</v>
      </c>
      <c r="Z42" s="17" t="e">
        <f>+ROUND(AA42*$Z$430/$Z$431,0)</f>
        <v>#DIV/0!</v>
      </c>
      <c r="AA42" s="17">
        <f>ROUND('[2]P. ACCIÓN CONSOLIDADO SEPT.21'!$CF23/1000000,0)</f>
        <v>66</v>
      </c>
      <c r="AB42" s="18">
        <f>+'[3]P. ACCIÓN A 30 DIC DE 2021 '!$AH22</f>
        <v>69707959</v>
      </c>
      <c r="AC42" s="16">
        <v>127</v>
      </c>
    </row>
    <row r="43" spans="1:29" s="19" customFormat="1" ht="27" hidden="1" customHeight="1" x14ac:dyDescent="0.25">
      <c r="A43" s="69"/>
      <c r="B43" s="53" t="str">
        <f>+[1]SF!A69</f>
        <v>SF.PY.6.2. Programa de encuentros de graduados</v>
      </c>
      <c r="C43" s="53"/>
      <c r="D43" s="12" t="s">
        <v>65</v>
      </c>
      <c r="E43" s="20" t="s">
        <v>81</v>
      </c>
      <c r="F43" s="20">
        <v>0</v>
      </c>
      <c r="G43" s="20">
        <v>6</v>
      </c>
      <c r="H43" s="13">
        <v>2</v>
      </c>
      <c r="I43" s="12" t="s">
        <v>78</v>
      </c>
      <c r="J43" s="12">
        <v>2</v>
      </c>
      <c r="K43" s="14">
        <f t="shared" si="3"/>
        <v>1</v>
      </c>
      <c r="L43" s="15" t="str">
        <f t="shared" si="0"/>
        <v>MUY ALTO</v>
      </c>
      <c r="M43" s="14">
        <f t="shared" si="29"/>
        <v>0.55000000000000004</v>
      </c>
      <c r="N43" s="15" t="str">
        <f t="shared" si="1"/>
        <v>MEDIO</v>
      </c>
      <c r="O43" s="14">
        <f t="shared" si="30"/>
        <v>0.55000000000000004</v>
      </c>
      <c r="P43" s="15" t="str">
        <f t="shared" si="2"/>
        <v>MEDIO</v>
      </c>
      <c r="Q43" s="16">
        <f t="shared" si="35"/>
        <v>11</v>
      </c>
      <c r="R43" s="16">
        <v>20</v>
      </c>
      <c r="S43" s="16">
        <f t="shared" si="36"/>
        <v>9</v>
      </c>
      <c r="T43" s="16">
        <v>11</v>
      </c>
      <c r="U43" s="16"/>
      <c r="V43" s="16"/>
      <c r="W43" s="17"/>
      <c r="X43" s="17"/>
      <c r="Y43" s="17"/>
      <c r="Z43" s="17"/>
      <c r="AA43" s="17"/>
      <c r="AB43" s="18"/>
      <c r="AC43" s="16"/>
    </row>
    <row r="44" spans="1:29" s="19" customFormat="1" ht="27" hidden="1" customHeight="1" x14ac:dyDescent="0.25">
      <c r="A44" s="69"/>
      <c r="B44" s="53" t="str">
        <f>+[1]SF!A70</f>
        <v>SF.PY.6.2. Programa de encuentros de graduados</v>
      </c>
      <c r="C44" s="53"/>
      <c r="D44" s="12" t="s">
        <v>68</v>
      </c>
      <c r="E44" s="20" t="s">
        <v>81</v>
      </c>
      <c r="F44" s="20">
        <v>0</v>
      </c>
      <c r="G44" s="20">
        <v>3</v>
      </c>
      <c r="H44" s="13">
        <v>1</v>
      </c>
      <c r="I44" s="12" t="s">
        <v>78</v>
      </c>
      <c r="J44" s="12">
        <v>0</v>
      </c>
      <c r="K44" s="14">
        <f t="shared" si="3"/>
        <v>0</v>
      </c>
      <c r="L44" s="15" t="str">
        <f t="shared" si="0"/>
        <v>MUY BAJO</v>
      </c>
      <c r="M44" s="14">
        <f t="shared" si="29"/>
        <v>0.4</v>
      </c>
      <c r="N44" s="15" t="str">
        <f t="shared" si="1"/>
        <v>BAJO</v>
      </c>
      <c r="O44" s="14">
        <f t="shared" si="30"/>
        <v>0</v>
      </c>
      <c r="P44" s="15" t="str">
        <f t="shared" si="2"/>
        <v>MUY BAJO</v>
      </c>
      <c r="Q44" s="16">
        <f t="shared" si="35"/>
        <v>2</v>
      </c>
      <c r="R44" s="16">
        <v>5</v>
      </c>
      <c r="S44" s="16">
        <f t="shared" si="36"/>
        <v>3</v>
      </c>
      <c r="T44" s="16">
        <v>2</v>
      </c>
      <c r="U44" s="16"/>
      <c r="V44" s="16"/>
      <c r="W44" s="17"/>
      <c r="X44" s="17"/>
      <c r="Y44" s="17"/>
      <c r="Z44" s="17"/>
      <c r="AA44" s="17"/>
      <c r="AB44" s="18"/>
      <c r="AC44" s="16"/>
    </row>
    <row r="45" spans="1:29" s="19" customFormat="1" ht="27" hidden="1" customHeight="1" x14ac:dyDescent="0.25">
      <c r="A45" s="69"/>
      <c r="B45" s="53" t="str">
        <f>+[1]SF!A71</f>
        <v>SF.PY.6.2. Programa de encuentros de graduados</v>
      </c>
      <c r="C45" s="53"/>
      <c r="D45" s="12" t="s">
        <v>69</v>
      </c>
      <c r="E45" s="20" t="s">
        <v>81</v>
      </c>
      <c r="F45" s="20">
        <v>0</v>
      </c>
      <c r="G45" s="20">
        <v>3</v>
      </c>
      <c r="H45" s="13">
        <v>1</v>
      </c>
      <c r="I45" s="12" t="s">
        <v>78</v>
      </c>
      <c r="J45" s="12">
        <v>0</v>
      </c>
      <c r="K45" s="14">
        <f t="shared" si="3"/>
        <v>0</v>
      </c>
      <c r="L45" s="15" t="str">
        <f t="shared" si="0"/>
        <v>MUY BAJO</v>
      </c>
      <c r="M45" s="14">
        <f t="shared" si="29"/>
        <v>0.4</v>
      </c>
      <c r="N45" s="15" t="str">
        <f t="shared" si="1"/>
        <v>BAJO</v>
      </c>
      <c r="O45" s="14">
        <f t="shared" si="30"/>
        <v>0</v>
      </c>
      <c r="P45" s="15" t="str">
        <f t="shared" si="2"/>
        <v>MUY BAJO</v>
      </c>
      <c r="Q45" s="16">
        <f t="shared" si="35"/>
        <v>2</v>
      </c>
      <c r="R45" s="16">
        <v>5</v>
      </c>
      <c r="S45" s="16">
        <f t="shared" si="36"/>
        <v>3</v>
      </c>
      <c r="T45" s="16">
        <v>2</v>
      </c>
      <c r="U45" s="16"/>
      <c r="V45" s="16"/>
      <c r="W45" s="17"/>
      <c r="X45" s="17"/>
      <c r="Y45" s="17"/>
      <c r="Z45" s="17"/>
      <c r="AA45" s="17"/>
      <c r="AB45" s="18"/>
      <c r="AC45" s="16"/>
    </row>
    <row r="46" spans="1:29" s="19" customFormat="1" ht="27" hidden="1" customHeight="1" x14ac:dyDescent="0.25">
      <c r="A46" s="69"/>
      <c r="B46" s="53" t="str">
        <f>+[1]SF!A72</f>
        <v>SF.PY.6.2. Programa de encuentros de graduados</v>
      </c>
      <c r="C46" s="53"/>
      <c r="D46" s="12" t="s">
        <v>70</v>
      </c>
      <c r="E46" s="20" t="s">
        <v>81</v>
      </c>
      <c r="F46" s="20">
        <v>0</v>
      </c>
      <c r="G46" s="20">
        <v>3</v>
      </c>
      <c r="H46" s="13">
        <v>1</v>
      </c>
      <c r="I46" s="12" t="s">
        <v>78</v>
      </c>
      <c r="J46" s="12">
        <v>0</v>
      </c>
      <c r="K46" s="14">
        <f t="shared" si="3"/>
        <v>0</v>
      </c>
      <c r="L46" s="15" t="str">
        <f t="shared" si="0"/>
        <v>MUY BAJO</v>
      </c>
      <c r="M46" s="14">
        <f t="shared" si="29"/>
        <v>0.4</v>
      </c>
      <c r="N46" s="15" t="str">
        <f t="shared" si="1"/>
        <v>BAJO</v>
      </c>
      <c r="O46" s="14">
        <f t="shared" si="30"/>
        <v>0</v>
      </c>
      <c r="P46" s="15" t="str">
        <f t="shared" si="2"/>
        <v>MUY BAJO</v>
      </c>
      <c r="Q46" s="16">
        <f t="shared" si="35"/>
        <v>2</v>
      </c>
      <c r="R46" s="16">
        <v>5</v>
      </c>
      <c r="S46" s="16">
        <f t="shared" si="36"/>
        <v>3</v>
      </c>
      <c r="T46" s="16">
        <v>2</v>
      </c>
      <c r="U46" s="16"/>
      <c r="V46" s="16"/>
      <c r="W46" s="17"/>
      <c r="X46" s="17"/>
      <c r="Y46" s="17"/>
      <c r="Z46" s="17"/>
      <c r="AA46" s="17"/>
      <c r="AB46" s="18"/>
      <c r="AC46" s="16"/>
    </row>
    <row r="47" spans="1:29" s="19" customFormat="1" ht="27" hidden="1" customHeight="1" x14ac:dyDescent="0.25">
      <c r="A47" s="69"/>
      <c r="B47" s="53" t="str">
        <f>+[1]SF!A73</f>
        <v>SF.PY.6.3. Programa de seguimiento a graduados</v>
      </c>
      <c r="C47" s="53"/>
      <c r="D47" s="12" t="s">
        <v>71</v>
      </c>
      <c r="E47" s="20" t="s">
        <v>82</v>
      </c>
      <c r="F47" s="20">
        <v>0</v>
      </c>
      <c r="G47" s="20">
        <v>1280</v>
      </c>
      <c r="H47" s="13">
        <v>1280</v>
      </c>
      <c r="I47" s="12" t="s">
        <v>78</v>
      </c>
      <c r="J47" s="12">
        <v>1</v>
      </c>
      <c r="K47" s="14">
        <f t="shared" si="3"/>
        <v>7.8125000000000004E-4</v>
      </c>
      <c r="L47" s="15" t="str">
        <f t="shared" si="0"/>
        <v>MUY BAJO</v>
      </c>
      <c r="M47" s="14">
        <f t="shared" si="29"/>
        <v>0.18</v>
      </c>
      <c r="N47" s="15" t="str">
        <f t="shared" si="1"/>
        <v>MUY BAJO</v>
      </c>
      <c r="O47" s="14">
        <f t="shared" si="30"/>
        <v>1.4062499999999999E-4</v>
      </c>
      <c r="P47" s="15" t="str">
        <f t="shared" si="2"/>
        <v>MUY BAJO</v>
      </c>
      <c r="Q47" s="16">
        <f t="shared" si="35"/>
        <v>9</v>
      </c>
      <c r="R47" s="16">
        <v>50</v>
      </c>
      <c r="S47" s="16">
        <f t="shared" si="36"/>
        <v>41</v>
      </c>
      <c r="T47" s="16">
        <v>9</v>
      </c>
      <c r="U47" s="16"/>
      <c r="V47" s="16"/>
      <c r="W47" s="17"/>
      <c r="X47" s="17"/>
      <c r="Y47" s="17"/>
      <c r="Z47" s="17"/>
      <c r="AA47" s="17"/>
      <c r="AB47" s="18"/>
      <c r="AC47" s="16"/>
    </row>
    <row r="48" spans="1:29" ht="27" customHeight="1" thickBot="1" x14ac:dyDescent="0.3">
      <c r="A48" s="70"/>
      <c r="B48" s="52" t="s">
        <v>26</v>
      </c>
      <c r="C48" s="52"/>
      <c r="D48" s="23"/>
      <c r="E48" s="23"/>
      <c r="F48" s="23"/>
      <c r="G48" s="23"/>
      <c r="H48" s="23"/>
      <c r="I48" s="23"/>
      <c r="J48" s="23"/>
      <c r="K48" s="24">
        <f>AVERAGE(K42:K47)</f>
        <v>0.16679687499999998</v>
      </c>
      <c r="L48" s="15" t="str">
        <f t="shared" si="0"/>
        <v>MUY BAJO</v>
      </c>
      <c r="M48" s="24">
        <f>AVERAGE(M42:M47)</f>
        <v>0.32166666666666666</v>
      </c>
      <c r="N48" s="15" t="str">
        <f t="shared" si="1"/>
        <v>BAJO</v>
      </c>
      <c r="O48" s="24">
        <f>AVERAGE(O42:O47)</f>
        <v>9.1690104166666675E-2</v>
      </c>
      <c r="P48" s="15" t="str">
        <f t="shared" si="2"/>
        <v>MUY BAJO</v>
      </c>
      <c r="Q48" s="25">
        <f t="shared" ref="Q48" si="37">SUM(Q42:Q47)</f>
        <v>26</v>
      </c>
      <c r="R48" s="25">
        <v>105</v>
      </c>
      <c r="S48" s="25">
        <f t="shared" ref="S48:U48" si="38">SUM(S42:S47)</f>
        <v>79</v>
      </c>
      <c r="T48" s="25">
        <f t="shared" si="38"/>
        <v>26</v>
      </c>
      <c r="U48" s="25">
        <f t="shared" si="38"/>
        <v>0</v>
      </c>
      <c r="V48" s="25">
        <f>SUM(V40:V47)</f>
        <v>136</v>
      </c>
      <c r="W48" s="25">
        <f>SUM(W40:W47)</f>
        <v>77</v>
      </c>
      <c r="X48" s="25">
        <f>SUM(X40:X47)</f>
        <v>81</v>
      </c>
      <c r="Y48" s="25" t="e">
        <f>SUM(Y40:Y47)</f>
        <v>#DIV/0!</v>
      </c>
      <c r="Z48" s="25" t="e">
        <f>SUM(Z40:Z47)</f>
        <v>#DIV/0!</v>
      </c>
      <c r="AA48" s="27"/>
      <c r="AC48" s="25">
        <v>170</v>
      </c>
    </row>
    <row r="49" spans="1:29" ht="31.9" customHeight="1" x14ac:dyDescent="0.25">
      <c r="A49" s="28"/>
      <c r="B49" s="55" t="s">
        <v>27</v>
      </c>
      <c r="C49" s="55"/>
      <c r="D49" s="29"/>
      <c r="E49" s="29"/>
      <c r="F49" s="29"/>
      <c r="G49" s="29"/>
      <c r="H49" s="29"/>
      <c r="I49" s="29"/>
      <c r="J49" s="29"/>
      <c r="K49" s="30">
        <f>AVERAGE(K48,K41,K39,K35,K29,K12)</f>
        <v>0.30117632739454225</v>
      </c>
      <c r="L49" s="15" t="str">
        <f t="shared" si="0"/>
        <v>BAJO</v>
      </c>
      <c r="M49" s="30">
        <f>AVERAGE(M48,M41,M39,M35,M29,M12)</f>
        <v>0.17763782958607799</v>
      </c>
      <c r="N49" s="15" t="str">
        <f t="shared" si="1"/>
        <v>MUY BAJO</v>
      </c>
      <c r="O49" s="30">
        <f>AVERAGE(O48,O41,O39,O35,O29,O12)</f>
        <v>8.6265679420817976E-2</v>
      </c>
      <c r="P49" s="15" t="str">
        <f t="shared" si="2"/>
        <v>MUY BAJO</v>
      </c>
      <c r="Q49" s="31">
        <f>+Q48+Q41+Q39+Q35+Q29+Q12</f>
        <v>352</v>
      </c>
      <c r="R49" s="31">
        <v>3248</v>
      </c>
      <c r="S49" s="31">
        <f t="shared" ref="S49:U49" si="39">+S48+S41+S39+S35+S29+S12</f>
        <v>2896</v>
      </c>
      <c r="T49" s="31">
        <f t="shared" si="39"/>
        <v>352</v>
      </c>
      <c r="U49" s="31">
        <f t="shared" si="39"/>
        <v>0</v>
      </c>
      <c r="V49" s="31" t="e">
        <f>+V48+V39+V35+V29+V12+#REF!</f>
        <v>#DIV/0!</v>
      </c>
      <c r="W49" s="31" t="e">
        <f>+W48+W39+W35+W29+W12+#REF!</f>
        <v>#REF!</v>
      </c>
      <c r="X49" s="31" t="e">
        <f>+X48+X39+X35+X29+X12+#REF!</f>
        <v>#REF!</v>
      </c>
      <c r="Y49" s="31" t="e">
        <f>+Y48+Y39+Y35+Y29+Y12+#REF!</f>
        <v>#DIV/0!</v>
      </c>
      <c r="Z49" s="31" t="e">
        <f>+Z48+Z39+Z35+Z29+Z12+#REF!</f>
        <v>#DIV/0!</v>
      </c>
      <c r="AA49" s="32"/>
      <c r="AC49" s="31">
        <v>1740</v>
      </c>
    </row>
    <row r="50" spans="1:29" s="19" customFormat="1" ht="31.9" hidden="1" customHeight="1" x14ac:dyDescent="0.25">
      <c r="A50" s="64" t="s">
        <v>28</v>
      </c>
      <c r="B50" s="53" t="str">
        <f>+[1]SI!A5</f>
        <v>SI.PY.1.1. Talleres de formación</v>
      </c>
      <c r="C50" s="53"/>
      <c r="D50" s="13" t="s">
        <v>65</v>
      </c>
      <c r="E50" s="20" t="s">
        <v>83</v>
      </c>
      <c r="F50" s="20">
        <v>99</v>
      </c>
      <c r="G50" s="20">
        <v>234</v>
      </c>
      <c r="H50" s="13">
        <v>40</v>
      </c>
      <c r="I50" s="13" t="s">
        <v>67</v>
      </c>
      <c r="J50" s="33">
        <v>6</v>
      </c>
      <c r="K50" s="14">
        <f t="shared" ref="K50:K58" si="40">+J50/H50</f>
        <v>0.15</v>
      </c>
      <c r="L50" s="15" t="str">
        <f t="shared" si="0"/>
        <v>MUY BAJO</v>
      </c>
      <c r="M50" s="14">
        <f t="shared" ref="M50" si="41">+Q50/R50</f>
        <v>0.06</v>
      </c>
      <c r="N50" s="15" t="str">
        <f t="shared" si="1"/>
        <v>MUY BAJO</v>
      </c>
      <c r="O50" s="14">
        <f t="shared" ref="O50:O58" si="42">+K50*M50</f>
        <v>8.9999999999999993E-3</v>
      </c>
      <c r="P50" s="15" t="str">
        <f t="shared" si="2"/>
        <v>MUY BAJO</v>
      </c>
      <c r="Q50" s="16">
        <f t="shared" ref="Q50" si="43">+T50+U50</f>
        <v>12</v>
      </c>
      <c r="R50" s="16">
        <v>200</v>
      </c>
      <c r="S50" s="16">
        <f t="shared" ref="S50:S58" si="44">+R50-Q50</f>
        <v>188</v>
      </c>
      <c r="T50" s="16">
        <v>12</v>
      </c>
      <c r="U50" s="16">
        <v>0</v>
      </c>
      <c r="V50" s="16">
        <v>28</v>
      </c>
      <c r="W50" s="17">
        <f>ROUND(X50*$X$430/$S$431,0)</f>
        <v>27</v>
      </c>
      <c r="X50" s="17">
        <v>28</v>
      </c>
      <c r="Y50" s="17" t="e">
        <f>ROUND(Z50*$Z$430/$Z$431,0)</f>
        <v>#DIV/0!</v>
      </c>
      <c r="Z50" s="17" t="e">
        <f>+ROUND(AA50*$Z$430/$Z$431,0)</f>
        <v>#DIV/0!</v>
      </c>
      <c r="AA50" s="17">
        <f>ROUND('[2]P. ACCIÓN CONSOLIDADO SEPT.21'!$CF26/1000000,0)</f>
        <v>17</v>
      </c>
      <c r="AB50" s="18">
        <f>+'[3]P. ACCIÓN A 30 DIC DE 2021 '!$AH25</f>
        <v>56403470</v>
      </c>
      <c r="AC50" s="16">
        <v>44</v>
      </c>
    </row>
    <row r="51" spans="1:29" s="19" customFormat="1" ht="31.9" hidden="1" customHeight="1" x14ac:dyDescent="0.25">
      <c r="A51" s="65"/>
      <c r="B51" s="53" t="str">
        <f>+[1]SI!A6</f>
        <v>SI.PY.1.1. Talleres de formación</v>
      </c>
      <c r="C51" s="53"/>
      <c r="D51" s="13" t="s">
        <v>65</v>
      </c>
      <c r="E51" s="20" t="s">
        <v>84</v>
      </c>
      <c r="F51" s="20">
        <v>0</v>
      </c>
      <c r="G51" s="20">
        <v>0</v>
      </c>
      <c r="H51" s="13">
        <v>800</v>
      </c>
      <c r="I51" s="13" t="s">
        <v>67</v>
      </c>
      <c r="J51" s="33">
        <v>200</v>
      </c>
      <c r="K51" s="14">
        <f t="shared" si="40"/>
        <v>0.25</v>
      </c>
      <c r="L51" s="15" t="str">
        <f t="shared" si="0"/>
        <v>BAJO</v>
      </c>
      <c r="M51" s="14">
        <v>0</v>
      </c>
      <c r="N51" s="15" t="str">
        <f t="shared" si="1"/>
        <v>MUY BAJO</v>
      </c>
      <c r="O51" s="14">
        <f t="shared" si="42"/>
        <v>0</v>
      </c>
      <c r="P51" s="15" t="str">
        <f t="shared" si="2"/>
        <v>MUY BAJO</v>
      </c>
      <c r="Q51" s="34"/>
      <c r="R51" s="16">
        <v>0</v>
      </c>
      <c r="S51" s="16">
        <f t="shared" si="44"/>
        <v>0</v>
      </c>
      <c r="T51" s="16">
        <v>0</v>
      </c>
      <c r="U51" s="34"/>
      <c r="V51" s="34"/>
      <c r="W51" s="17"/>
      <c r="X51" s="17"/>
      <c r="Z51" s="17"/>
      <c r="AA51" s="17"/>
      <c r="AB51" s="18"/>
      <c r="AC51" s="34"/>
    </row>
    <row r="52" spans="1:29" s="19" customFormat="1" ht="31.9" hidden="1" customHeight="1" x14ac:dyDescent="0.25">
      <c r="A52" s="65"/>
      <c r="B52" s="53" t="str">
        <f>+[1]SI!A7</f>
        <v>SI.PY.1.1. Talleres de formación</v>
      </c>
      <c r="C52" s="53"/>
      <c r="D52" s="13" t="s">
        <v>68</v>
      </c>
      <c r="E52" s="20" t="s">
        <v>84</v>
      </c>
      <c r="F52" s="20">
        <v>0</v>
      </c>
      <c r="G52" s="20">
        <v>135</v>
      </c>
      <c r="H52" s="13">
        <v>45</v>
      </c>
      <c r="I52" s="13" t="s">
        <v>67</v>
      </c>
      <c r="J52" s="33">
        <v>0</v>
      </c>
      <c r="K52" s="14">
        <f t="shared" si="40"/>
        <v>0</v>
      </c>
      <c r="L52" s="15" t="str">
        <f t="shared" si="0"/>
        <v>MUY BAJO</v>
      </c>
      <c r="M52" s="14">
        <v>0</v>
      </c>
      <c r="N52" s="15" t="str">
        <f t="shared" si="1"/>
        <v>MUY BAJO</v>
      </c>
      <c r="O52" s="14">
        <f t="shared" si="42"/>
        <v>0</v>
      </c>
      <c r="P52" s="15" t="str">
        <f t="shared" si="2"/>
        <v>MUY BAJO</v>
      </c>
      <c r="Q52" s="34"/>
      <c r="R52" s="16">
        <v>0</v>
      </c>
      <c r="S52" s="16">
        <f t="shared" si="44"/>
        <v>0</v>
      </c>
      <c r="T52" s="16">
        <v>0</v>
      </c>
      <c r="U52" s="34"/>
      <c r="V52" s="34"/>
      <c r="W52" s="17"/>
      <c r="X52" s="17"/>
      <c r="Z52" s="17"/>
      <c r="AA52" s="17"/>
      <c r="AB52" s="18"/>
      <c r="AC52" s="34"/>
    </row>
    <row r="53" spans="1:29" s="19" customFormat="1" ht="31.9" hidden="1" customHeight="1" x14ac:dyDescent="0.25">
      <c r="A53" s="65"/>
      <c r="B53" s="53" t="str">
        <f>+[1]SI!A8</f>
        <v>SI.PY.1.1. Talleres de formación</v>
      </c>
      <c r="C53" s="53"/>
      <c r="D53" s="13" t="s">
        <v>68</v>
      </c>
      <c r="E53" s="20" t="s">
        <v>83</v>
      </c>
      <c r="F53" s="20">
        <v>0</v>
      </c>
      <c r="G53" s="20">
        <v>3</v>
      </c>
      <c r="H53" s="13">
        <v>1</v>
      </c>
      <c r="I53" s="13" t="s">
        <v>67</v>
      </c>
      <c r="J53" s="33">
        <v>0</v>
      </c>
      <c r="K53" s="14">
        <f t="shared" si="40"/>
        <v>0</v>
      </c>
      <c r="L53" s="15" t="str">
        <f t="shared" si="0"/>
        <v>MUY BAJO</v>
      </c>
      <c r="M53" s="14">
        <f t="shared" ref="M53:M58" si="45">+Q53/R53</f>
        <v>0</v>
      </c>
      <c r="N53" s="15" t="str">
        <f t="shared" si="1"/>
        <v>MUY BAJO</v>
      </c>
      <c r="O53" s="14">
        <f t="shared" si="42"/>
        <v>0</v>
      </c>
      <c r="P53" s="15" t="str">
        <f t="shared" si="2"/>
        <v>MUY BAJO</v>
      </c>
      <c r="Q53" s="34"/>
      <c r="R53" s="16">
        <v>5</v>
      </c>
      <c r="S53" s="16">
        <f t="shared" si="44"/>
        <v>5</v>
      </c>
      <c r="T53" s="16">
        <v>0</v>
      </c>
      <c r="U53" s="34"/>
      <c r="V53" s="34"/>
      <c r="W53" s="17"/>
      <c r="X53" s="17"/>
      <c r="Z53" s="17"/>
      <c r="AA53" s="17"/>
      <c r="AB53" s="18"/>
      <c r="AC53" s="34"/>
    </row>
    <row r="54" spans="1:29" s="19" customFormat="1" ht="31.9" hidden="1" customHeight="1" x14ac:dyDescent="0.25">
      <c r="A54" s="65"/>
      <c r="B54" s="53" t="str">
        <f>+[1]SI!A9</f>
        <v>SI.PY.1.1. Talleres de formación</v>
      </c>
      <c r="C54" s="53"/>
      <c r="D54" s="13" t="s">
        <v>69</v>
      </c>
      <c r="E54" s="20" t="s">
        <v>84</v>
      </c>
      <c r="F54" s="20">
        <v>0</v>
      </c>
      <c r="G54" s="20">
        <v>135</v>
      </c>
      <c r="H54" s="13">
        <v>45</v>
      </c>
      <c r="I54" s="13" t="s">
        <v>67</v>
      </c>
      <c r="J54" s="33">
        <v>0</v>
      </c>
      <c r="K54" s="14">
        <f t="shared" si="40"/>
        <v>0</v>
      </c>
      <c r="L54" s="15" t="str">
        <f t="shared" si="0"/>
        <v>MUY BAJO</v>
      </c>
      <c r="M54" s="14">
        <v>0</v>
      </c>
      <c r="N54" s="15" t="str">
        <f t="shared" si="1"/>
        <v>MUY BAJO</v>
      </c>
      <c r="O54" s="14">
        <f t="shared" si="42"/>
        <v>0</v>
      </c>
      <c r="P54" s="15" t="str">
        <f t="shared" si="2"/>
        <v>MUY BAJO</v>
      </c>
      <c r="Q54" s="34"/>
      <c r="R54" s="16">
        <v>0</v>
      </c>
      <c r="S54" s="16">
        <f t="shared" si="44"/>
        <v>0</v>
      </c>
      <c r="T54" s="16">
        <v>0</v>
      </c>
      <c r="U54" s="34"/>
      <c r="V54" s="34"/>
      <c r="W54" s="17"/>
      <c r="X54" s="17"/>
      <c r="Z54" s="17"/>
      <c r="AA54" s="17"/>
      <c r="AB54" s="18"/>
      <c r="AC54" s="34"/>
    </row>
    <row r="55" spans="1:29" s="19" customFormat="1" ht="31.9" hidden="1" customHeight="1" x14ac:dyDescent="0.25">
      <c r="A55" s="65"/>
      <c r="B55" s="53" t="str">
        <f>+[1]SI!A10</f>
        <v>SI.PY.1.1. Talleres de formación</v>
      </c>
      <c r="C55" s="53"/>
      <c r="D55" s="13" t="s">
        <v>69</v>
      </c>
      <c r="E55" s="20" t="s">
        <v>83</v>
      </c>
      <c r="F55" s="20">
        <v>0</v>
      </c>
      <c r="G55" s="20">
        <v>3</v>
      </c>
      <c r="H55" s="13">
        <v>1</v>
      </c>
      <c r="I55" s="13" t="s">
        <v>67</v>
      </c>
      <c r="J55" s="33">
        <v>0</v>
      </c>
      <c r="K55" s="14">
        <f t="shared" si="40"/>
        <v>0</v>
      </c>
      <c r="L55" s="15" t="str">
        <f t="shared" si="0"/>
        <v>MUY BAJO</v>
      </c>
      <c r="M55" s="14">
        <f t="shared" si="45"/>
        <v>0</v>
      </c>
      <c r="N55" s="15" t="str">
        <f t="shared" si="1"/>
        <v>MUY BAJO</v>
      </c>
      <c r="O55" s="14">
        <f t="shared" si="42"/>
        <v>0</v>
      </c>
      <c r="P55" s="15" t="str">
        <f t="shared" si="2"/>
        <v>MUY BAJO</v>
      </c>
      <c r="Q55" s="34"/>
      <c r="R55" s="16">
        <v>5</v>
      </c>
      <c r="S55" s="16">
        <f t="shared" si="44"/>
        <v>5</v>
      </c>
      <c r="T55" s="16">
        <v>0</v>
      </c>
      <c r="U55" s="34"/>
      <c r="V55" s="34"/>
      <c r="W55" s="17"/>
      <c r="X55" s="17"/>
      <c r="Z55" s="17"/>
      <c r="AA55" s="17"/>
      <c r="AB55" s="18"/>
      <c r="AC55" s="34"/>
    </row>
    <row r="56" spans="1:29" s="19" customFormat="1" ht="31.9" hidden="1" customHeight="1" x14ac:dyDescent="0.25">
      <c r="A56" s="65"/>
      <c r="B56" s="53" t="str">
        <f>+[1]SI!A11</f>
        <v>SI.PY.1.1. Talleres de formación</v>
      </c>
      <c r="C56" s="53"/>
      <c r="D56" s="13" t="s">
        <v>70</v>
      </c>
      <c r="E56" s="20" t="s">
        <v>84</v>
      </c>
      <c r="F56" s="20">
        <v>0</v>
      </c>
      <c r="G56" s="20">
        <v>180</v>
      </c>
      <c r="H56" s="13">
        <v>45</v>
      </c>
      <c r="I56" s="13" t="s">
        <v>67</v>
      </c>
      <c r="J56" s="33">
        <v>0</v>
      </c>
      <c r="K56" s="14">
        <f t="shared" si="40"/>
        <v>0</v>
      </c>
      <c r="L56" s="15" t="str">
        <f t="shared" si="0"/>
        <v>MUY BAJO</v>
      </c>
      <c r="M56" s="14">
        <v>0</v>
      </c>
      <c r="N56" s="15" t="str">
        <f t="shared" si="1"/>
        <v>MUY BAJO</v>
      </c>
      <c r="O56" s="14">
        <f t="shared" si="42"/>
        <v>0</v>
      </c>
      <c r="P56" s="15" t="str">
        <f t="shared" si="2"/>
        <v>MUY BAJO</v>
      </c>
      <c r="Q56" s="34"/>
      <c r="R56" s="16">
        <v>0</v>
      </c>
      <c r="S56" s="16">
        <f t="shared" si="44"/>
        <v>0</v>
      </c>
      <c r="T56" s="16">
        <v>0</v>
      </c>
      <c r="U56" s="34"/>
      <c r="V56" s="34"/>
      <c r="W56" s="17"/>
      <c r="X56" s="17"/>
      <c r="Z56" s="17"/>
      <c r="AA56" s="17"/>
      <c r="AB56" s="18"/>
      <c r="AC56" s="34"/>
    </row>
    <row r="57" spans="1:29" s="19" customFormat="1" ht="31.9" hidden="1" customHeight="1" x14ac:dyDescent="0.25">
      <c r="A57" s="65"/>
      <c r="B57" s="53" t="str">
        <f>+[1]SI!A12</f>
        <v>SI.PY.1.1. Talleres de formación</v>
      </c>
      <c r="C57" s="53"/>
      <c r="D57" s="13" t="s">
        <v>70</v>
      </c>
      <c r="E57" s="20" t="s">
        <v>83</v>
      </c>
      <c r="F57" s="20">
        <v>0</v>
      </c>
      <c r="G57" s="20">
        <v>4</v>
      </c>
      <c r="H57" s="13">
        <v>1</v>
      </c>
      <c r="I57" s="13" t="s">
        <v>67</v>
      </c>
      <c r="J57" s="33">
        <v>0</v>
      </c>
      <c r="K57" s="14">
        <f t="shared" si="40"/>
        <v>0</v>
      </c>
      <c r="L57" s="15" t="str">
        <f t="shared" si="0"/>
        <v>MUY BAJO</v>
      </c>
      <c r="M57" s="14">
        <f t="shared" si="45"/>
        <v>0</v>
      </c>
      <c r="N57" s="15" t="str">
        <f t="shared" si="1"/>
        <v>MUY BAJO</v>
      </c>
      <c r="O57" s="14">
        <f t="shared" si="42"/>
        <v>0</v>
      </c>
      <c r="P57" s="15" t="str">
        <f t="shared" si="2"/>
        <v>MUY BAJO</v>
      </c>
      <c r="Q57" s="34"/>
      <c r="R57" s="16">
        <v>5</v>
      </c>
      <c r="S57" s="16">
        <f t="shared" si="44"/>
        <v>5</v>
      </c>
      <c r="T57" s="16">
        <v>0</v>
      </c>
      <c r="U57" s="34"/>
      <c r="V57" s="34"/>
      <c r="W57" s="17"/>
      <c r="X57" s="17"/>
      <c r="Z57" s="17"/>
      <c r="AA57" s="17"/>
      <c r="AB57" s="18"/>
      <c r="AC57" s="34"/>
    </row>
    <row r="58" spans="1:29" s="19" customFormat="1" ht="31.9" hidden="1" customHeight="1" x14ac:dyDescent="0.25">
      <c r="A58" s="65"/>
      <c r="B58" s="53" t="str">
        <f>+[1]SI!A13</f>
        <v>SI.PY.1.2. Grupos escolares</v>
      </c>
      <c r="C58" s="53"/>
      <c r="D58" s="13" t="s">
        <v>71</v>
      </c>
      <c r="E58" s="20" t="s">
        <v>85</v>
      </c>
      <c r="F58" s="20">
        <v>1830</v>
      </c>
      <c r="G58" s="20">
        <v>3450</v>
      </c>
      <c r="H58" s="13">
        <v>510</v>
      </c>
      <c r="I58" s="13" t="s">
        <v>67</v>
      </c>
      <c r="J58" s="33">
        <v>0</v>
      </c>
      <c r="K58" s="14">
        <f t="shared" si="40"/>
        <v>0</v>
      </c>
      <c r="L58" s="15" t="str">
        <f t="shared" si="0"/>
        <v>MUY BAJO</v>
      </c>
      <c r="M58" s="14">
        <f t="shared" si="45"/>
        <v>0.29268292682926828</v>
      </c>
      <c r="N58" s="15" t="str">
        <f t="shared" si="1"/>
        <v>BAJO</v>
      </c>
      <c r="O58" s="14">
        <f t="shared" si="42"/>
        <v>0</v>
      </c>
      <c r="P58" s="15" t="str">
        <f t="shared" si="2"/>
        <v>MUY BAJO</v>
      </c>
      <c r="Q58" s="16">
        <f t="shared" ref="Q58" si="46">+T58+U58</f>
        <v>12</v>
      </c>
      <c r="R58" s="16">
        <v>41</v>
      </c>
      <c r="S58" s="16">
        <f t="shared" si="44"/>
        <v>29</v>
      </c>
      <c r="T58" s="16">
        <v>12</v>
      </c>
      <c r="U58" s="16">
        <v>0</v>
      </c>
      <c r="V58" s="16">
        <v>3</v>
      </c>
      <c r="W58" s="17">
        <f>ROUND(X58*$X$430/$S$431,0)</f>
        <v>0</v>
      </c>
      <c r="X58" s="17">
        <v>0</v>
      </c>
      <c r="Y58" s="17" t="e">
        <f>ROUND(Z58*$Z$430/$Z$431,0)</f>
        <v>#DIV/0!</v>
      </c>
      <c r="Z58" s="17" t="e">
        <f>+ROUND(AA58*$Z$430/$Z$431,0)</f>
        <v>#DIV/0!</v>
      </c>
      <c r="AA58" s="17">
        <f>ROUND('[2]P. ACCIÓN CONSOLIDADO SEPT.21'!$CF27/1000000,0)</f>
        <v>13</v>
      </c>
      <c r="AB58" s="18">
        <f>+'[3]P. ACCIÓN A 30 DIC DE 2021 '!$AH26</f>
        <v>13000000</v>
      </c>
      <c r="AC58" s="16">
        <v>12</v>
      </c>
    </row>
    <row r="59" spans="1:29" ht="30" customHeight="1" thickBot="1" x14ac:dyDescent="0.3">
      <c r="A59" s="65"/>
      <c r="B59" s="52" t="s">
        <v>29</v>
      </c>
      <c r="C59" s="52"/>
      <c r="D59" s="23"/>
      <c r="E59" s="23"/>
      <c r="F59" s="23"/>
      <c r="G59" s="23"/>
      <c r="H59" s="23"/>
      <c r="I59" s="23"/>
      <c r="J59" s="23"/>
      <c r="K59" s="24">
        <f>AVERAGE(K50:K58)</f>
        <v>4.4444444444444446E-2</v>
      </c>
      <c r="L59" s="15" t="str">
        <f t="shared" si="0"/>
        <v>MUY BAJO</v>
      </c>
      <c r="M59" s="24">
        <f>AVERAGE(M50:M58)</f>
        <v>3.9186991869918697E-2</v>
      </c>
      <c r="N59" s="15" t="str">
        <f t="shared" si="1"/>
        <v>MUY BAJO</v>
      </c>
      <c r="O59" s="24">
        <f>AVERAGE(O50:O58)</f>
        <v>1E-3</v>
      </c>
      <c r="P59" s="15" t="str">
        <f t="shared" si="2"/>
        <v>MUY BAJO</v>
      </c>
      <c r="Q59" s="25">
        <f>SUM(Q50:Q58)</f>
        <v>24</v>
      </c>
      <c r="R59" s="25">
        <v>256</v>
      </c>
      <c r="S59" s="25">
        <f t="shared" ref="S59:Z59" si="47">SUM(S50:S58)</f>
        <v>232</v>
      </c>
      <c r="T59" s="25">
        <f t="shared" si="47"/>
        <v>24</v>
      </c>
      <c r="U59" s="25">
        <f t="shared" si="47"/>
        <v>0</v>
      </c>
      <c r="V59" s="25">
        <f t="shared" si="47"/>
        <v>31</v>
      </c>
      <c r="W59" s="25">
        <f t="shared" si="47"/>
        <v>27</v>
      </c>
      <c r="X59" s="25">
        <f t="shared" si="47"/>
        <v>28</v>
      </c>
      <c r="Y59" s="25" t="e">
        <f t="shared" si="47"/>
        <v>#DIV/0!</v>
      </c>
      <c r="Z59" s="25" t="e">
        <f t="shared" si="47"/>
        <v>#DIV/0!</v>
      </c>
      <c r="AA59" s="27"/>
      <c r="AC59" s="25">
        <v>56</v>
      </c>
    </row>
    <row r="60" spans="1:29" s="19" customFormat="1" ht="30" hidden="1" customHeight="1" x14ac:dyDescent="0.25">
      <c r="A60" s="65"/>
      <c r="B60" s="53" t="str">
        <f>+[1]SI!A20</f>
        <v>SI.PY.2.1. Semilleros</v>
      </c>
      <c r="C60" s="53"/>
      <c r="D60" s="12" t="s">
        <v>65</v>
      </c>
      <c r="E60" s="20" t="s">
        <v>86</v>
      </c>
      <c r="F60" s="20">
        <v>210</v>
      </c>
      <c r="G60" s="20">
        <v>325</v>
      </c>
      <c r="H60" s="12">
        <v>55</v>
      </c>
      <c r="I60" s="12" t="s">
        <v>67</v>
      </c>
      <c r="J60" s="33">
        <v>21</v>
      </c>
      <c r="K60" s="14">
        <f t="shared" ref="K60:K79" si="48">+J60/H60</f>
        <v>0.38181818181818183</v>
      </c>
      <c r="L60" s="15" t="str">
        <f t="shared" si="0"/>
        <v>BAJO</v>
      </c>
      <c r="M60" s="14">
        <f t="shared" ref="M60:M79" si="49">+Q60/R60</f>
        <v>8.8888888888888892E-2</v>
      </c>
      <c r="N60" s="15" t="str">
        <f t="shared" si="1"/>
        <v>MUY BAJO</v>
      </c>
      <c r="O60" s="14">
        <f t="shared" ref="O60:O79" si="50">+K60*M60</f>
        <v>3.3939393939393943E-2</v>
      </c>
      <c r="P60" s="15" t="str">
        <f t="shared" si="2"/>
        <v>MUY BAJO</v>
      </c>
      <c r="Q60" s="16">
        <f t="shared" ref="Q60:Q79" si="51">+T60+U60</f>
        <v>20</v>
      </c>
      <c r="R60" s="16">
        <v>225</v>
      </c>
      <c r="S60" s="16">
        <f t="shared" ref="S60:S79" si="52">+R60-Q60</f>
        <v>205</v>
      </c>
      <c r="T60" s="16">
        <v>20</v>
      </c>
      <c r="U60" s="16">
        <v>0</v>
      </c>
      <c r="V60" s="16">
        <v>48</v>
      </c>
      <c r="W60" s="17">
        <f t="shared" ref="W60:W65" si="53">ROUND(X60*$X$430/$S$431,0)</f>
        <v>36</v>
      </c>
      <c r="X60" s="17">
        <v>38</v>
      </c>
      <c r="Y60" s="17" t="e">
        <f t="shared" ref="Y60:Y65" si="54">ROUND(Z60*$Z$430/$Z$431,0)</f>
        <v>#DIV/0!</v>
      </c>
      <c r="Z60" s="17" t="e">
        <f t="shared" ref="Z60:Z65" si="55">+ROUND(AA60*$Z$430/$Z$431,0)</f>
        <v>#DIV/0!</v>
      </c>
      <c r="AA60" s="17">
        <f>ROUND('[2]P. ACCIÓN CONSOLIDADO SEPT.21'!$CF28/1000000,0)</f>
        <v>43</v>
      </c>
      <c r="AB60" s="18">
        <f>+'[3]P. ACCIÓN A 30 DIC DE 2021 '!$AH27</f>
        <v>108121107</v>
      </c>
      <c r="AC60" s="16">
        <v>77</v>
      </c>
    </row>
    <row r="61" spans="1:29" s="19" customFormat="1" ht="30" hidden="1" customHeight="1" x14ac:dyDescent="0.25">
      <c r="A61" s="65"/>
      <c r="B61" s="53" t="str">
        <f>+[1]SI!A21</f>
        <v>SI.PY.2.1. Semilleros</v>
      </c>
      <c r="C61" s="53"/>
      <c r="D61" s="12" t="s">
        <v>68</v>
      </c>
      <c r="E61" s="20" t="s">
        <v>86</v>
      </c>
      <c r="F61" s="20">
        <v>0</v>
      </c>
      <c r="G61" s="20">
        <v>9</v>
      </c>
      <c r="H61" s="12">
        <v>3</v>
      </c>
      <c r="I61" s="12" t="s">
        <v>67</v>
      </c>
      <c r="J61" s="33">
        <v>1</v>
      </c>
      <c r="K61" s="14">
        <f t="shared" si="48"/>
        <v>0.33333333333333331</v>
      </c>
      <c r="L61" s="15" t="str">
        <f t="shared" si="0"/>
        <v>BAJO</v>
      </c>
      <c r="M61" s="14">
        <f t="shared" si="49"/>
        <v>0</v>
      </c>
      <c r="N61" s="15" t="str">
        <f t="shared" si="1"/>
        <v>MUY BAJO</v>
      </c>
      <c r="O61" s="14">
        <f t="shared" si="50"/>
        <v>0</v>
      </c>
      <c r="P61" s="15" t="str">
        <f t="shared" si="2"/>
        <v>MUY BAJO</v>
      </c>
      <c r="Q61" s="16">
        <f t="shared" si="51"/>
        <v>0</v>
      </c>
      <c r="R61" s="16">
        <v>14</v>
      </c>
      <c r="S61" s="16">
        <f t="shared" si="52"/>
        <v>14</v>
      </c>
      <c r="T61" s="16">
        <v>0</v>
      </c>
      <c r="U61" s="16">
        <v>0</v>
      </c>
      <c r="V61" s="16">
        <v>4</v>
      </c>
      <c r="W61" s="17">
        <f t="shared" si="53"/>
        <v>3</v>
      </c>
      <c r="X61" s="17">
        <v>3</v>
      </c>
      <c r="Y61" s="17" t="e">
        <f t="shared" si="54"/>
        <v>#DIV/0!</v>
      </c>
      <c r="Z61" s="17" t="e">
        <f t="shared" si="55"/>
        <v>#DIV/0!</v>
      </c>
      <c r="AA61" s="17">
        <f>ROUND('[2]P. ACCIÓN CONSOLIDADO SEPT.21'!$CF29/1000000,0)</f>
        <v>1</v>
      </c>
      <c r="AB61" s="18">
        <f>+'[3]P. ACCIÓN A 30 DIC DE 2021 '!$AH28</f>
        <v>5405098</v>
      </c>
      <c r="AC61" s="16">
        <v>4</v>
      </c>
    </row>
    <row r="62" spans="1:29" s="19" customFormat="1" ht="30" hidden="1" customHeight="1" x14ac:dyDescent="0.25">
      <c r="A62" s="65"/>
      <c r="B62" s="53" t="str">
        <f>+[1]SI!A22</f>
        <v>SI.PY.2.1. Semilleros</v>
      </c>
      <c r="C62" s="53"/>
      <c r="D62" s="12" t="s">
        <v>69</v>
      </c>
      <c r="E62" s="20" t="s">
        <v>86</v>
      </c>
      <c r="F62" s="20">
        <v>0</v>
      </c>
      <c r="G62" s="20">
        <v>9</v>
      </c>
      <c r="H62" s="12">
        <v>3</v>
      </c>
      <c r="I62" s="12" t="s">
        <v>67</v>
      </c>
      <c r="J62" s="33">
        <v>5</v>
      </c>
      <c r="K62" s="14">
        <f t="shared" si="48"/>
        <v>1.6666666666666667</v>
      </c>
      <c r="L62" s="15" t="str">
        <f t="shared" si="0"/>
        <v>MUY ALTO</v>
      </c>
      <c r="M62" s="14">
        <f t="shared" si="49"/>
        <v>0</v>
      </c>
      <c r="N62" s="15" t="str">
        <f t="shared" si="1"/>
        <v>MUY BAJO</v>
      </c>
      <c r="O62" s="14">
        <f t="shared" si="50"/>
        <v>0</v>
      </c>
      <c r="P62" s="15" t="str">
        <f t="shared" si="2"/>
        <v>MUY BAJO</v>
      </c>
      <c r="Q62" s="16">
        <f t="shared" si="51"/>
        <v>0</v>
      </c>
      <c r="R62" s="16">
        <v>14</v>
      </c>
      <c r="S62" s="16">
        <f t="shared" si="52"/>
        <v>14</v>
      </c>
      <c r="T62" s="16">
        <v>0</v>
      </c>
      <c r="U62" s="16">
        <v>0</v>
      </c>
      <c r="V62" s="16">
        <v>505</v>
      </c>
      <c r="W62" s="17">
        <f t="shared" si="53"/>
        <v>345</v>
      </c>
      <c r="X62" s="17">
        <v>360</v>
      </c>
      <c r="Y62" s="17" t="e">
        <f t="shared" si="54"/>
        <v>#DIV/0!</v>
      </c>
      <c r="Z62" s="17" t="e">
        <f t="shared" si="55"/>
        <v>#DIV/0!</v>
      </c>
      <c r="AA62" s="17">
        <f>ROUND('[2]P. ACCIÓN CONSOLIDADO SEPT.21'!$CF30/1000000,0)</f>
        <v>253</v>
      </c>
      <c r="AB62" s="18">
        <f>+'[3]P. ACCIÓN A 30 DIC DE 2021 '!$AH29</f>
        <v>369076398</v>
      </c>
      <c r="AC62" s="16">
        <v>583</v>
      </c>
    </row>
    <row r="63" spans="1:29" s="19" customFormat="1" ht="30" hidden="1" customHeight="1" x14ac:dyDescent="0.25">
      <c r="A63" s="65"/>
      <c r="B63" s="53" t="str">
        <f>+[1]SI!A23</f>
        <v>SI.PY.2.1. Semilleros</v>
      </c>
      <c r="C63" s="53"/>
      <c r="D63" s="12" t="s">
        <v>70</v>
      </c>
      <c r="E63" s="20" t="s">
        <v>86</v>
      </c>
      <c r="F63" s="20">
        <v>0</v>
      </c>
      <c r="G63" s="20">
        <v>12</v>
      </c>
      <c r="H63" s="12">
        <v>4</v>
      </c>
      <c r="I63" s="12" t="s">
        <v>67</v>
      </c>
      <c r="J63" s="33">
        <v>3</v>
      </c>
      <c r="K63" s="14">
        <f t="shared" si="48"/>
        <v>0.75</v>
      </c>
      <c r="L63" s="15" t="str">
        <f t="shared" si="0"/>
        <v>ALTO</v>
      </c>
      <c r="M63" s="14">
        <f t="shared" si="49"/>
        <v>0</v>
      </c>
      <c r="N63" s="15" t="str">
        <f t="shared" si="1"/>
        <v>MUY BAJO</v>
      </c>
      <c r="O63" s="14">
        <f t="shared" si="50"/>
        <v>0</v>
      </c>
      <c r="P63" s="15" t="str">
        <f t="shared" si="2"/>
        <v>MUY BAJO</v>
      </c>
      <c r="Q63" s="16">
        <f t="shared" si="51"/>
        <v>0</v>
      </c>
      <c r="R63" s="16">
        <v>19</v>
      </c>
      <c r="S63" s="16">
        <f t="shared" si="52"/>
        <v>19</v>
      </c>
      <c r="T63" s="16">
        <v>0</v>
      </c>
      <c r="U63" s="16">
        <v>0</v>
      </c>
      <c r="V63" s="16">
        <v>285</v>
      </c>
      <c r="W63" s="17">
        <f t="shared" si="53"/>
        <v>162</v>
      </c>
      <c r="X63" s="17">
        <v>169</v>
      </c>
      <c r="Y63" s="17" t="e">
        <f t="shared" si="54"/>
        <v>#DIV/0!</v>
      </c>
      <c r="Z63" s="17" t="e">
        <f t="shared" si="55"/>
        <v>#DIV/0!</v>
      </c>
      <c r="AA63" s="17">
        <f>ROUND('[2]P. ACCIÓN CONSOLIDADO SEPT.21'!$CF31/1000000,0)</f>
        <v>215</v>
      </c>
      <c r="AB63" s="18">
        <f>+'[3]P. ACCIÓN A 30 DIC DE 2021 '!$AH30</f>
        <v>249547309</v>
      </c>
      <c r="AC63" s="16">
        <v>361</v>
      </c>
    </row>
    <row r="64" spans="1:29" s="19" customFormat="1" ht="30" hidden="1" customHeight="1" x14ac:dyDescent="0.25">
      <c r="A64" s="65"/>
      <c r="B64" s="53" t="str">
        <f>+[1]SI!A24</f>
        <v>SI.PY.2.2. Trabajos de grado</v>
      </c>
      <c r="C64" s="53"/>
      <c r="D64" s="12" t="s">
        <v>65</v>
      </c>
      <c r="E64" s="20" t="s">
        <v>86</v>
      </c>
      <c r="F64" s="20">
        <v>158</v>
      </c>
      <c r="G64" s="20">
        <v>181</v>
      </c>
      <c r="H64" s="12">
        <v>10</v>
      </c>
      <c r="I64" s="12" t="s">
        <v>67</v>
      </c>
      <c r="J64" s="33">
        <v>3</v>
      </c>
      <c r="K64" s="14">
        <f t="shared" si="48"/>
        <v>0.3</v>
      </c>
      <c r="L64" s="15" t="str">
        <f t="shared" si="0"/>
        <v>BAJO</v>
      </c>
      <c r="M64" s="14">
        <f t="shared" si="49"/>
        <v>1.2345679012345678E-2</v>
      </c>
      <c r="N64" s="15" t="str">
        <f t="shared" si="1"/>
        <v>MUY BAJO</v>
      </c>
      <c r="O64" s="14">
        <f t="shared" si="50"/>
        <v>3.7037037037037034E-3</v>
      </c>
      <c r="P64" s="15" t="str">
        <f t="shared" si="2"/>
        <v>MUY BAJO</v>
      </c>
      <c r="Q64" s="16">
        <f t="shared" si="51"/>
        <v>1</v>
      </c>
      <c r="R64" s="16">
        <v>81</v>
      </c>
      <c r="S64" s="16">
        <f t="shared" si="52"/>
        <v>80</v>
      </c>
      <c r="T64" s="16">
        <v>1</v>
      </c>
      <c r="U64" s="16">
        <v>0</v>
      </c>
      <c r="V64" s="16">
        <v>19</v>
      </c>
      <c r="W64" s="17">
        <f t="shared" si="53"/>
        <v>7</v>
      </c>
      <c r="X64" s="17">
        <v>7</v>
      </c>
      <c r="Y64" s="17" t="e">
        <f t="shared" si="54"/>
        <v>#DIV/0!</v>
      </c>
      <c r="Z64" s="17" t="e">
        <f t="shared" si="55"/>
        <v>#DIV/0!</v>
      </c>
      <c r="AA64" s="17">
        <f>ROUND('[2]P. ACCIÓN CONSOLIDADO SEPT.21'!$CF32/1000000,0)</f>
        <v>88</v>
      </c>
      <c r="AB64" s="18">
        <f>+'[3]P. ACCIÓN A 30 DIC DE 2021 '!$AH31</f>
        <v>173937234</v>
      </c>
      <c r="AC64" s="16">
        <v>89</v>
      </c>
    </row>
    <row r="65" spans="1:29" s="19" customFormat="1" ht="30" hidden="1" customHeight="1" x14ac:dyDescent="0.25">
      <c r="A65" s="65"/>
      <c r="B65" s="53" t="str">
        <f>+[1]SI!A25</f>
        <v>SI.PY.2.2. Trabajos de grado</v>
      </c>
      <c r="C65" s="53"/>
      <c r="D65" s="12" t="s">
        <v>68</v>
      </c>
      <c r="E65" s="20" t="s">
        <v>86</v>
      </c>
      <c r="F65" s="20">
        <v>0</v>
      </c>
      <c r="G65" s="20">
        <v>3</v>
      </c>
      <c r="H65" s="12">
        <v>1</v>
      </c>
      <c r="I65" s="12" t="s">
        <v>67</v>
      </c>
      <c r="J65" s="33">
        <v>0</v>
      </c>
      <c r="K65" s="14">
        <f t="shared" si="48"/>
        <v>0</v>
      </c>
      <c r="L65" s="15" t="str">
        <f t="shared" si="0"/>
        <v>MUY BAJO</v>
      </c>
      <c r="M65" s="14">
        <f t="shared" si="49"/>
        <v>0</v>
      </c>
      <c r="N65" s="15" t="str">
        <f t="shared" si="1"/>
        <v>MUY BAJO</v>
      </c>
      <c r="O65" s="14">
        <f t="shared" si="50"/>
        <v>0</v>
      </c>
      <c r="P65" s="15" t="str">
        <f t="shared" si="2"/>
        <v>MUY BAJO</v>
      </c>
      <c r="Q65" s="16">
        <f t="shared" si="51"/>
        <v>0</v>
      </c>
      <c r="R65" s="16">
        <v>5</v>
      </c>
      <c r="S65" s="16">
        <f t="shared" si="52"/>
        <v>5</v>
      </c>
      <c r="T65" s="16">
        <v>0</v>
      </c>
      <c r="U65" s="16">
        <v>0</v>
      </c>
      <c r="V65" s="16">
        <v>0</v>
      </c>
      <c r="W65" s="17">
        <f t="shared" si="53"/>
        <v>0</v>
      </c>
      <c r="X65" s="17">
        <v>0</v>
      </c>
      <c r="Y65" s="17" t="e">
        <f t="shared" si="54"/>
        <v>#DIV/0!</v>
      </c>
      <c r="Z65" s="17" t="e">
        <f t="shared" si="55"/>
        <v>#DIV/0!</v>
      </c>
      <c r="AA65" s="17">
        <f>ROUND('[2]P. ACCIÓN CONSOLIDADO SEPT.21'!$CF33/1000000,0)</f>
        <v>0</v>
      </c>
      <c r="AB65" s="18">
        <f>+'[3]P. ACCIÓN A 30 DIC DE 2021 '!$AH32</f>
        <v>17924088</v>
      </c>
      <c r="AC65" s="16">
        <v>0</v>
      </c>
    </row>
    <row r="66" spans="1:29" s="19" customFormat="1" ht="30" hidden="1" customHeight="1" x14ac:dyDescent="0.25">
      <c r="A66" s="65"/>
      <c r="B66" s="53" t="str">
        <f>+[1]SI!A26</f>
        <v>SI.PY.2.2. Trabajos de grado</v>
      </c>
      <c r="C66" s="53"/>
      <c r="D66" s="12" t="s">
        <v>69</v>
      </c>
      <c r="E66" s="20" t="s">
        <v>86</v>
      </c>
      <c r="F66" s="20">
        <v>0</v>
      </c>
      <c r="G66" s="20">
        <v>3</v>
      </c>
      <c r="H66" s="12">
        <v>1</v>
      </c>
      <c r="I66" s="12" t="s">
        <v>67</v>
      </c>
      <c r="J66" s="33">
        <v>0</v>
      </c>
      <c r="K66" s="14">
        <f t="shared" si="48"/>
        <v>0</v>
      </c>
      <c r="L66" s="15" t="str">
        <f t="shared" si="0"/>
        <v>MUY BAJO</v>
      </c>
      <c r="M66" s="14">
        <f t="shared" si="49"/>
        <v>0</v>
      </c>
      <c r="N66" s="15" t="str">
        <f t="shared" si="1"/>
        <v>MUY BAJO</v>
      </c>
      <c r="O66" s="14">
        <f t="shared" si="50"/>
        <v>0</v>
      </c>
      <c r="P66" s="15" t="str">
        <f t="shared" si="2"/>
        <v>MUY BAJO</v>
      </c>
      <c r="Q66" s="16"/>
      <c r="R66" s="16">
        <v>5</v>
      </c>
      <c r="S66" s="16">
        <f t="shared" si="52"/>
        <v>5</v>
      </c>
      <c r="T66" s="16">
        <v>0</v>
      </c>
      <c r="U66" s="16"/>
      <c r="V66" s="16"/>
      <c r="W66" s="17"/>
      <c r="X66" s="17"/>
      <c r="Y66" s="17"/>
      <c r="Z66" s="17"/>
      <c r="AA66" s="17"/>
      <c r="AB66" s="18"/>
      <c r="AC66" s="16"/>
    </row>
    <row r="67" spans="1:29" s="19" customFormat="1" ht="30" hidden="1" customHeight="1" x14ac:dyDescent="0.25">
      <c r="A67" s="65"/>
      <c r="B67" s="53" t="str">
        <f>+[1]SI!A27</f>
        <v>SI.PY.2.2. Trabajos de grado</v>
      </c>
      <c r="C67" s="53"/>
      <c r="D67" s="12" t="s">
        <v>70</v>
      </c>
      <c r="E67" s="20" t="s">
        <v>86</v>
      </c>
      <c r="F67" s="20">
        <v>0</v>
      </c>
      <c r="G67" s="20">
        <v>3</v>
      </c>
      <c r="H67" s="12">
        <v>1</v>
      </c>
      <c r="I67" s="12" t="s">
        <v>67</v>
      </c>
      <c r="J67" s="33">
        <v>0</v>
      </c>
      <c r="K67" s="14">
        <f t="shared" si="48"/>
        <v>0</v>
      </c>
      <c r="L67" s="15" t="str">
        <f t="shared" si="0"/>
        <v>MUY BAJO</v>
      </c>
      <c r="M67" s="14">
        <f t="shared" si="49"/>
        <v>0</v>
      </c>
      <c r="N67" s="15" t="str">
        <f t="shared" si="1"/>
        <v>MUY BAJO</v>
      </c>
      <c r="O67" s="14">
        <f t="shared" si="50"/>
        <v>0</v>
      </c>
      <c r="P67" s="15" t="str">
        <f t="shared" si="2"/>
        <v>MUY BAJO</v>
      </c>
      <c r="Q67" s="16"/>
      <c r="R67" s="16">
        <v>5</v>
      </c>
      <c r="S67" s="16">
        <f t="shared" si="52"/>
        <v>5</v>
      </c>
      <c r="T67" s="16">
        <v>0</v>
      </c>
      <c r="U67" s="16"/>
      <c r="V67" s="16"/>
      <c r="W67" s="17"/>
      <c r="X67" s="17"/>
      <c r="Y67" s="17"/>
      <c r="Z67" s="17"/>
      <c r="AA67" s="17"/>
      <c r="AB67" s="18"/>
      <c r="AC67" s="16"/>
    </row>
    <row r="68" spans="1:29" s="19" customFormat="1" ht="30" hidden="1" customHeight="1" x14ac:dyDescent="0.25">
      <c r="A68" s="65"/>
      <c r="B68" s="53" t="str">
        <f>+[1]SI!A28</f>
        <v>SI.PY.2.3. Menor cuantía</v>
      </c>
      <c r="C68" s="53"/>
      <c r="D68" s="12" t="s">
        <v>65</v>
      </c>
      <c r="E68" s="20" t="s">
        <v>86</v>
      </c>
      <c r="F68" s="20">
        <v>164</v>
      </c>
      <c r="G68" s="20">
        <v>256</v>
      </c>
      <c r="H68" s="12">
        <v>42</v>
      </c>
      <c r="I68" s="12" t="s">
        <v>67</v>
      </c>
      <c r="J68" s="33">
        <v>17</v>
      </c>
      <c r="K68" s="14">
        <f t="shared" si="48"/>
        <v>0.40476190476190477</v>
      </c>
      <c r="L68" s="15" t="str">
        <f t="shared" ref="L68:L131" si="56">IF(K68&lt;=20%,"MUY BAJO",IF(AND(K68&gt;20%,K68&lt;=40%),"BAJO",IF(AND(K68&gt;40%,K68&lt;=60%),"MEDIO",IF(AND(K68&gt;60%,K68&lt;=80%),"ALTO","MUY ALTO"))))</f>
        <v>MEDIO</v>
      </c>
      <c r="M68" s="14">
        <f t="shared" si="49"/>
        <v>0</v>
      </c>
      <c r="N68" s="15" t="str">
        <f t="shared" ref="N68:N131" si="57">IF(M68&lt;=20%,"MUY BAJO",IF(AND(M68&gt;20%,M68&lt;=40%),"BAJO",IF(AND(M68&gt;40%,M68&lt;=60%),"MEDIO",IF(AND(M68&gt;60%,M68&lt;=80%),"ALTO","MUY ALTO"))))</f>
        <v>MUY BAJO</v>
      </c>
      <c r="O68" s="14">
        <f t="shared" si="50"/>
        <v>0</v>
      </c>
      <c r="P68" s="15" t="str">
        <f t="shared" ref="P68:P131" si="58">IF(O68&lt;=20%,"MUY BAJO",IF(AND(O68&gt;20%,O68&lt;=40%),"BAJO",IF(AND(O68&gt;40%,O68&lt;=60%),"MEDIO",IF(AND(O68&gt;60%,O68&lt;=80%),"ALTO","MUY ALTO"))))</f>
        <v>MUY BAJO</v>
      </c>
      <c r="Q68" s="16"/>
      <c r="R68" s="16">
        <v>956</v>
      </c>
      <c r="S68" s="16">
        <f t="shared" si="52"/>
        <v>956</v>
      </c>
      <c r="T68" s="16">
        <v>75</v>
      </c>
      <c r="U68" s="16"/>
      <c r="V68" s="16"/>
      <c r="W68" s="17"/>
      <c r="X68" s="17"/>
      <c r="Y68" s="17"/>
      <c r="Z68" s="17"/>
      <c r="AA68" s="17"/>
      <c r="AB68" s="18"/>
      <c r="AC68" s="16"/>
    </row>
    <row r="69" spans="1:29" s="19" customFormat="1" ht="30" hidden="1" customHeight="1" x14ac:dyDescent="0.25">
      <c r="A69" s="65"/>
      <c r="B69" s="53" t="str">
        <f>+[1]SI!A29</f>
        <v>SI.PY.2.3. Menor cuantía</v>
      </c>
      <c r="C69" s="53"/>
      <c r="D69" s="12" t="s">
        <v>68</v>
      </c>
      <c r="E69" s="20" t="s">
        <v>86</v>
      </c>
      <c r="F69" s="20">
        <v>0</v>
      </c>
      <c r="G69" s="20">
        <v>3</v>
      </c>
      <c r="H69" s="12">
        <v>1</v>
      </c>
      <c r="I69" s="12" t="s">
        <v>67</v>
      </c>
      <c r="J69" s="33">
        <v>0</v>
      </c>
      <c r="K69" s="14">
        <f t="shared" si="48"/>
        <v>0</v>
      </c>
      <c r="L69" s="15" t="str">
        <f t="shared" si="56"/>
        <v>MUY BAJO</v>
      </c>
      <c r="M69" s="14">
        <f t="shared" si="49"/>
        <v>0</v>
      </c>
      <c r="N69" s="15" t="str">
        <f t="shared" si="57"/>
        <v>MUY BAJO</v>
      </c>
      <c r="O69" s="14">
        <f t="shared" si="50"/>
        <v>0</v>
      </c>
      <c r="P69" s="15" t="str">
        <f t="shared" si="58"/>
        <v>MUY BAJO</v>
      </c>
      <c r="Q69" s="16"/>
      <c r="R69" s="16">
        <v>28</v>
      </c>
      <c r="S69" s="16">
        <f t="shared" si="52"/>
        <v>28</v>
      </c>
      <c r="T69" s="16">
        <v>0</v>
      </c>
      <c r="U69" s="16"/>
      <c r="V69" s="16"/>
      <c r="W69" s="17"/>
      <c r="X69" s="17"/>
      <c r="Y69" s="17"/>
      <c r="Z69" s="17"/>
      <c r="AA69" s="17"/>
      <c r="AB69" s="18"/>
      <c r="AC69" s="16"/>
    </row>
    <row r="70" spans="1:29" s="19" customFormat="1" ht="30" hidden="1" customHeight="1" x14ac:dyDescent="0.25">
      <c r="A70" s="65"/>
      <c r="B70" s="53" t="str">
        <f>+[1]SI!A30</f>
        <v>SI.PY.2.3. Menor cuantía</v>
      </c>
      <c r="C70" s="53"/>
      <c r="D70" s="12" t="s">
        <v>69</v>
      </c>
      <c r="E70" s="20" t="s">
        <v>86</v>
      </c>
      <c r="F70" s="20">
        <v>0</v>
      </c>
      <c r="G70" s="20">
        <v>3</v>
      </c>
      <c r="H70" s="12">
        <v>1</v>
      </c>
      <c r="I70" s="12" t="s">
        <v>67</v>
      </c>
      <c r="J70" s="33">
        <v>0</v>
      </c>
      <c r="K70" s="14">
        <f t="shared" si="48"/>
        <v>0</v>
      </c>
      <c r="L70" s="15" t="str">
        <f t="shared" si="56"/>
        <v>MUY BAJO</v>
      </c>
      <c r="M70" s="14">
        <f t="shared" si="49"/>
        <v>0</v>
      </c>
      <c r="N70" s="15" t="str">
        <f t="shared" si="57"/>
        <v>MUY BAJO</v>
      </c>
      <c r="O70" s="14">
        <f t="shared" si="50"/>
        <v>0</v>
      </c>
      <c r="P70" s="15" t="str">
        <f t="shared" si="58"/>
        <v>MUY BAJO</v>
      </c>
      <c r="Q70" s="16"/>
      <c r="R70" s="16">
        <v>28</v>
      </c>
      <c r="S70" s="16">
        <f t="shared" si="52"/>
        <v>28</v>
      </c>
      <c r="T70" s="16">
        <v>0</v>
      </c>
      <c r="U70" s="16"/>
      <c r="V70" s="16"/>
      <c r="W70" s="17"/>
      <c r="X70" s="17"/>
      <c r="Y70" s="17"/>
      <c r="Z70" s="17"/>
      <c r="AA70" s="17"/>
      <c r="AB70" s="18"/>
      <c r="AC70" s="16"/>
    </row>
    <row r="71" spans="1:29" s="19" customFormat="1" ht="30" hidden="1" customHeight="1" x14ac:dyDescent="0.25">
      <c r="A71" s="65"/>
      <c r="B71" s="53" t="str">
        <f>+[1]SI!A31</f>
        <v>SI.PY.2.3. Menor cuantía</v>
      </c>
      <c r="C71" s="53"/>
      <c r="D71" s="12" t="s">
        <v>70</v>
      </c>
      <c r="E71" s="20" t="s">
        <v>86</v>
      </c>
      <c r="F71" s="20">
        <v>0</v>
      </c>
      <c r="G71" s="20">
        <v>3</v>
      </c>
      <c r="H71" s="12">
        <v>1</v>
      </c>
      <c r="I71" s="12" t="s">
        <v>67</v>
      </c>
      <c r="J71" s="33">
        <v>0</v>
      </c>
      <c r="K71" s="14">
        <f t="shared" si="48"/>
        <v>0</v>
      </c>
      <c r="L71" s="15" t="str">
        <f t="shared" si="56"/>
        <v>MUY BAJO</v>
      </c>
      <c r="M71" s="14">
        <f t="shared" si="49"/>
        <v>0</v>
      </c>
      <c r="N71" s="15" t="str">
        <f t="shared" si="57"/>
        <v>MUY BAJO</v>
      </c>
      <c r="O71" s="14">
        <f t="shared" si="50"/>
        <v>0</v>
      </c>
      <c r="P71" s="15" t="str">
        <f t="shared" si="58"/>
        <v>MUY BAJO</v>
      </c>
      <c r="Q71" s="16"/>
      <c r="R71" s="16">
        <v>28</v>
      </c>
      <c r="S71" s="16">
        <f t="shared" si="52"/>
        <v>28</v>
      </c>
      <c r="T71" s="16">
        <v>0</v>
      </c>
      <c r="U71" s="16"/>
      <c r="V71" s="16"/>
      <c r="W71" s="17"/>
      <c r="X71" s="17"/>
      <c r="Y71" s="17"/>
      <c r="Z71" s="17"/>
      <c r="AA71" s="17"/>
      <c r="AB71" s="18"/>
      <c r="AC71" s="16"/>
    </row>
    <row r="72" spans="1:29" s="19" customFormat="1" ht="30" hidden="1" customHeight="1" x14ac:dyDescent="0.25">
      <c r="A72" s="65"/>
      <c r="B72" s="53" t="str">
        <f>+[1]SI!A32</f>
        <v>SI.PY.2.4. Mediana cuantía</v>
      </c>
      <c r="C72" s="53"/>
      <c r="D72" s="12" t="s">
        <v>65</v>
      </c>
      <c r="E72" s="20" t="s">
        <v>86</v>
      </c>
      <c r="F72" s="20">
        <v>25</v>
      </c>
      <c r="G72" s="20">
        <v>59</v>
      </c>
      <c r="H72" s="12">
        <v>14</v>
      </c>
      <c r="I72" s="12" t="s">
        <v>67</v>
      </c>
      <c r="J72" s="33">
        <v>5</v>
      </c>
      <c r="K72" s="14">
        <f t="shared" si="48"/>
        <v>0.35714285714285715</v>
      </c>
      <c r="L72" s="15" t="str">
        <f t="shared" si="56"/>
        <v>BAJO</v>
      </c>
      <c r="M72" s="14">
        <f t="shared" si="49"/>
        <v>0</v>
      </c>
      <c r="N72" s="15" t="str">
        <f t="shared" si="57"/>
        <v>MUY BAJO</v>
      </c>
      <c r="O72" s="14">
        <f t="shared" si="50"/>
        <v>0</v>
      </c>
      <c r="P72" s="15" t="str">
        <f t="shared" si="58"/>
        <v>MUY BAJO</v>
      </c>
      <c r="Q72" s="16"/>
      <c r="R72" s="16">
        <v>462</v>
      </c>
      <c r="S72" s="16">
        <f t="shared" si="52"/>
        <v>462</v>
      </c>
      <c r="T72" s="16">
        <v>22</v>
      </c>
      <c r="U72" s="16"/>
      <c r="V72" s="16"/>
      <c r="W72" s="17"/>
      <c r="X72" s="17"/>
      <c r="Y72" s="17"/>
      <c r="Z72" s="17"/>
      <c r="AA72" s="17"/>
      <c r="AB72" s="18"/>
      <c r="AC72" s="16"/>
    </row>
    <row r="73" spans="1:29" s="19" customFormat="1" ht="30" hidden="1" customHeight="1" x14ac:dyDescent="0.25">
      <c r="A73" s="65"/>
      <c r="B73" s="53" t="str">
        <f>+[1]SI!A33</f>
        <v>SI.PY.2.5. Mayor cuantía</v>
      </c>
      <c r="C73" s="53"/>
      <c r="D73" s="12" t="s">
        <v>65</v>
      </c>
      <c r="E73" s="20" t="s">
        <v>86</v>
      </c>
      <c r="F73" s="20">
        <v>5</v>
      </c>
      <c r="G73" s="20">
        <v>20</v>
      </c>
      <c r="H73" s="12">
        <v>5</v>
      </c>
      <c r="I73" s="12" t="s">
        <v>67</v>
      </c>
      <c r="J73" s="33">
        <v>5</v>
      </c>
      <c r="K73" s="14">
        <f t="shared" si="48"/>
        <v>1</v>
      </c>
      <c r="L73" s="15" t="str">
        <f t="shared" si="56"/>
        <v>MUY ALTO</v>
      </c>
      <c r="M73" s="14">
        <f t="shared" si="49"/>
        <v>0</v>
      </c>
      <c r="N73" s="15" t="str">
        <f t="shared" si="57"/>
        <v>MUY BAJO</v>
      </c>
      <c r="O73" s="14">
        <f t="shared" si="50"/>
        <v>0</v>
      </c>
      <c r="P73" s="15" t="str">
        <f t="shared" si="58"/>
        <v>MUY BAJO</v>
      </c>
      <c r="Q73" s="16"/>
      <c r="R73" s="16">
        <v>323</v>
      </c>
      <c r="S73" s="16">
        <f t="shared" si="52"/>
        <v>323</v>
      </c>
      <c r="T73" s="16">
        <v>36</v>
      </c>
      <c r="U73" s="16"/>
      <c r="V73" s="16"/>
      <c r="W73" s="17"/>
      <c r="X73" s="17"/>
      <c r="Y73" s="17"/>
      <c r="Z73" s="17"/>
      <c r="AA73" s="17"/>
      <c r="AB73" s="18"/>
      <c r="AC73" s="16"/>
    </row>
    <row r="74" spans="1:29" s="19" customFormat="1" ht="30" hidden="1" customHeight="1" x14ac:dyDescent="0.25">
      <c r="A74" s="65"/>
      <c r="B74" s="53" t="str">
        <f>+[1]SI!A34</f>
        <v>SI.PY.2.6. Doctorados</v>
      </c>
      <c r="C74" s="53"/>
      <c r="D74" s="12" t="s">
        <v>65</v>
      </c>
      <c r="E74" s="20" t="s">
        <v>86</v>
      </c>
      <c r="F74" s="20">
        <v>3</v>
      </c>
      <c r="G74" s="20">
        <v>16</v>
      </c>
      <c r="H74" s="12">
        <v>3</v>
      </c>
      <c r="I74" s="12" t="s">
        <v>67</v>
      </c>
      <c r="J74" s="33">
        <v>3</v>
      </c>
      <c r="K74" s="14">
        <f t="shared" si="48"/>
        <v>1</v>
      </c>
      <c r="L74" s="15" t="str">
        <f t="shared" si="56"/>
        <v>MUY ALTO</v>
      </c>
      <c r="M74" s="14">
        <f t="shared" si="49"/>
        <v>0</v>
      </c>
      <c r="N74" s="15" t="str">
        <f t="shared" si="57"/>
        <v>MUY BAJO</v>
      </c>
      <c r="O74" s="14">
        <f t="shared" si="50"/>
        <v>0</v>
      </c>
      <c r="P74" s="15" t="str">
        <f t="shared" si="58"/>
        <v>MUY BAJO</v>
      </c>
      <c r="Q74" s="16"/>
      <c r="R74" s="16">
        <v>69</v>
      </c>
      <c r="S74" s="16">
        <f t="shared" si="52"/>
        <v>69</v>
      </c>
      <c r="T74" s="16">
        <v>5</v>
      </c>
      <c r="U74" s="16"/>
      <c r="V74" s="16"/>
      <c r="W74" s="17"/>
      <c r="X74" s="17"/>
      <c r="Y74" s="17"/>
      <c r="Z74" s="17"/>
      <c r="AA74" s="17"/>
      <c r="AB74" s="18"/>
      <c r="AC74" s="16"/>
    </row>
    <row r="75" spans="1:29" s="19" customFormat="1" ht="30" hidden="1" customHeight="1" x14ac:dyDescent="0.25">
      <c r="A75" s="65"/>
      <c r="B75" s="53" t="str">
        <f>+[1]SI!A35</f>
        <v>SI.PY.2.7. Jóvenes Investigadores</v>
      </c>
      <c r="C75" s="53"/>
      <c r="D75" s="12" t="s">
        <v>65</v>
      </c>
      <c r="E75" s="20" t="s">
        <v>86</v>
      </c>
      <c r="F75" s="20">
        <v>137</v>
      </c>
      <c r="G75" s="20">
        <v>167</v>
      </c>
      <c r="H75" s="12">
        <v>10</v>
      </c>
      <c r="I75" s="12" t="s">
        <v>67</v>
      </c>
      <c r="J75" s="33">
        <v>6</v>
      </c>
      <c r="K75" s="14">
        <f t="shared" si="48"/>
        <v>0.6</v>
      </c>
      <c r="L75" s="15" t="str">
        <f t="shared" si="56"/>
        <v>MEDIO</v>
      </c>
      <c r="M75" s="14">
        <f t="shared" si="49"/>
        <v>0</v>
      </c>
      <c r="N75" s="15" t="str">
        <f t="shared" si="57"/>
        <v>MUY BAJO</v>
      </c>
      <c r="O75" s="14">
        <f t="shared" si="50"/>
        <v>0</v>
      </c>
      <c r="P75" s="15" t="str">
        <f t="shared" si="58"/>
        <v>MUY BAJO</v>
      </c>
      <c r="Q75" s="16"/>
      <c r="R75" s="16">
        <v>429</v>
      </c>
      <c r="S75" s="16">
        <f t="shared" si="52"/>
        <v>429</v>
      </c>
      <c r="T75" s="16">
        <v>110</v>
      </c>
      <c r="U75" s="16"/>
      <c r="V75" s="16"/>
      <c r="W75" s="17"/>
      <c r="X75" s="17"/>
      <c r="Y75" s="17"/>
      <c r="Z75" s="17"/>
      <c r="AA75" s="17"/>
      <c r="AB75" s="18"/>
      <c r="AC75" s="16"/>
    </row>
    <row r="76" spans="1:29" s="19" customFormat="1" ht="14.45" hidden="1" customHeight="1" x14ac:dyDescent="0.25">
      <c r="A76" s="65"/>
      <c r="B76" s="53" t="str">
        <f>+[1]SI!A36</f>
        <v>SI.PY.2.7. Jóvenes Investigadores</v>
      </c>
      <c r="C76" s="53"/>
      <c r="D76" s="12" t="s">
        <v>68</v>
      </c>
      <c r="E76" s="20" t="s">
        <v>86</v>
      </c>
      <c r="F76" s="20">
        <v>0</v>
      </c>
      <c r="G76" s="20">
        <v>3</v>
      </c>
      <c r="H76" s="12">
        <v>1</v>
      </c>
      <c r="I76" s="12" t="s">
        <v>67</v>
      </c>
      <c r="J76" s="33">
        <v>0</v>
      </c>
      <c r="K76" s="14">
        <f t="shared" si="48"/>
        <v>0</v>
      </c>
      <c r="L76" s="15" t="str">
        <f t="shared" si="56"/>
        <v>MUY BAJO</v>
      </c>
      <c r="M76" s="14">
        <f t="shared" si="49"/>
        <v>0</v>
      </c>
      <c r="N76" s="15" t="str">
        <f t="shared" si="57"/>
        <v>MUY BAJO</v>
      </c>
      <c r="O76" s="14">
        <f t="shared" si="50"/>
        <v>0</v>
      </c>
      <c r="P76" s="15" t="str">
        <f t="shared" si="58"/>
        <v>MUY BAJO</v>
      </c>
      <c r="Q76" s="16"/>
      <c r="R76" s="16">
        <v>36</v>
      </c>
      <c r="S76" s="16">
        <f t="shared" si="52"/>
        <v>36</v>
      </c>
      <c r="T76" s="16">
        <v>11</v>
      </c>
      <c r="U76" s="16"/>
      <c r="V76" s="16"/>
      <c r="W76" s="17"/>
      <c r="X76" s="17"/>
      <c r="Y76" s="17"/>
      <c r="Z76" s="17"/>
      <c r="AA76" s="17"/>
      <c r="AB76" s="18"/>
      <c r="AC76" s="16"/>
    </row>
    <row r="77" spans="1:29" s="19" customFormat="1" ht="14.45" hidden="1" customHeight="1" x14ac:dyDescent="0.25">
      <c r="A77" s="65"/>
      <c r="B77" s="53" t="str">
        <f>+[1]SI!A37</f>
        <v>SI.PY.2.7. Jóvenes Investigadores</v>
      </c>
      <c r="C77" s="53"/>
      <c r="D77" s="12" t="s">
        <v>69</v>
      </c>
      <c r="E77" s="20" t="s">
        <v>86</v>
      </c>
      <c r="F77" s="20">
        <v>0</v>
      </c>
      <c r="G77" s="20">
        <v>3</v>
      </c>
      <c r="H77" s="12">
        <v>1</v>
      </c>
      <c r="I77" s="12" t="s">
        <v>67</v>
      </c>
      <c r="J77" s="33">
        <v>0</v>
      </c>
      <c r="K77" s="14">
        <f t="shared" si="48"/>
        <v>0</v>
      </c>
      <c r="L77" s="15" t="str">
        <f t="shared" si="56"/>
        <v>MUY BAJO</v>
      </c>
      <c r="M77" s="14">
        <f t="shared" si="49"/>
        <v>0</v>
      </c>
      <c r="N77" s="15" t="str">
        <f t="shared" si="57"/>
        <v>MUY BAJO</v>
      </c>
      <c r="O77" s="14">
        <f t="shared" si="50"/>
        <v>0</v>
      </c>
      <c r="P77" s="15" t="str">
        <f t="shared" si="58"/>
        <v>MUY BAJO</v>
      </c>
      <c r="Q77" s="16"/>
      <c r="R77" s="16">
        <v>36</v>
      </c>
      <c r="S77" s="16">
        <f t="shared" si="52"/>
        <v>36</v>
      </c>
      <c r="T77" s="16">
        <v>14</v>
      </c>
      <c r="U77" s="16"/>
      <c r="V77" s="16"/>
      <c r="W77" s="17"/>
      <c r="X77" s="17"/>
      <c r="Y77" s="17"/>
      <c r="Z77" s="17"/>
      <c r="AA77" s="17"/>
      <c r="AB77" s="18"/>
      <c r="AC77" s="16"/>
    </row>
    <row r="78" spans="1:29" s="19" customFormat="1" ht="14.45" hidden="1" customHeight="1" x14ac:dyDescent="0.25">
      <c r="A78" s="65"/>
      <c r="B78" s="53" t="str">
        <f>+[1]SI!A38</f>
        <v>SI.PY.2.7. Jóvenes Investigadores</v>
      </c>
      <c r="C78" s="53"/>
      <c r="D78" s="12" t="s">
        <v>87</v>
      </c>
      <c r="E78" s="20" t="s">
        <v>86</v>
      </c>
      <c r="F78" s="20">
        <v>0</v>
      </c>
      <c r="G78" s="20">
        <v>3</v>
      </c>
      <c r="H78" s="12">
        <v>1</v>
      </c>
      <c r="I78" s="12" t="s">
        <v>67</v>
      </c>
      <c r="J78" s="33">
        <v>1</v>
      </c>
      <c r="K78" s="14">
        <f t="shared" si="48"/>
        <v>1</v>
      </c>
      <c r="L78" s="15" t="str">
        <f t="shared" si="56"/>
        <v>MUY ALTO</v>
      </c>
      <c r="M78" s="14">
        <f t="shared" si="49"/>
        <v>0</v>
      </c>
      <c r="N78" s="15" t="str">
        <f t="shared" si="57"/>
        <v>MUY BAJO</v>
      </c>
      <c r="O78" s="14">
        <f t="shared" si="50"/>
        <v>0</v>
      </c>
      <c r="P78" s="15" t="str">
        <f t="shared" si="58"/>
        <v>MUY BAJO</v>
      </c>
      <c r="Q78" s="16"/>
      <c r="R78" s="16">
        <v>36</v>
      </c>
      <c r="S78" s="16">
        <f t="shared" si="52"/>
        <v>36</v>
      </c>
      <c r="T78" s="16">
        <v>9</v>
      </c>
      <c r="U78" s="16"/>
      <c r="V78" s="16"/>
      <c r="W78" s="17"/>
      <c r="X78" s="17"/>
      <c r="Y78" s="17"/>
      <c r="Z78" s="17"/>
      <c r="AA78" s="17"/>
      <c r="AB78" s="18"/>
      <c r="AC78" s="16"/>
    </row>
    <row r="79" spans="1:29" s="19" customFormat="1" ht="105" hidden="1" x14ac:dyDescent="0.25">
      <c r="A79" s="65"/>
      <c r="B79" s="53" t="str">
        <f>+[1]SI!A39</f>
        <v>SI.PY.2.8.  Proyectos Interfacultades</v>
      </c>
      <c r="C79" s="53"/>
      <c r="D79" s="12" t="s">
        <v>71</v>
      </c>
      <c r="E79" s="20" t="s">
        <v>88</v>
      </c>
      <c r="F79" s="20">
        <v>0</v>
      </c>
      <c r="G79" s="20">
        <v>3</v>
      </c>
      <c r="H79" s="12">
        <v>1</v>
      </c>
      <c r="I79" s="12" t="s">
        <v>67</v>
      </c>
      <c r="J79" s="33">
        <v>0.25</v>
      </c>
      <c r="K79" s="14">
        <f t="shared" si="48"/>
        <v>0.25</v>
      </c>
      <c r="L79" s="15" t="str">
        <f t="shared" si="56"/>
        <v>BAJO</v>
      </c>
      <c r="M79" s="14">
        <f t="shared" si="49"/>
        <v>7.6666666666666661E-2</v>
      </c>
      <c r="N79" s="15" t="str">
        <f t="shared" si="57"/>
        <v>MUY BAJO</v>
      </c>
      <c r="O79" s="14">
        <f t="shared" si="50"/>
        <v>1.9166666666666665E-2</v>
      </c>
      <c r="P79" s="15" t="str">
        <f t="shared" si="58"/>
        <v>MUY BAJO</v>
      </c>
      <c r="Q79" s="16">
        <f t="shared" si="51"/>
        <v>23</v>
      </c>
      <c r="R79" s="16">
        <v>300</v>
      </c>
      <c r="S79" s="16">
        <f t="shared" si="52"/>
        <v>277</v>
      </c>
      <c r="T79" s="16">
        <v>23</v>
      </c>
      <c r="U79" s="16">
        <v>0</v>
      </c>
      <c r="V79" s="16">
        <v>220</v>
      </c>
      <c r="W79" s="17">
        <f>ROUND(X79*$X$430/$S$431,0)</f>
        <v>193</v>
      </c>
      <c r="X79" s="17">
        <v>201</v>
      </c>
      <c r="Y79" s="17" t="e">
        <f>ROUND(Z79*$Z$430/$Z$431,0)</f>
        <v>#DIV/0!</v>
      </c>
      <c r="Z79" s="17" t="e">
        <f>+ROUND(AA79*$Z$430/$Z$431,0)</f>
        <v>#DIV/0!</v>
      </c>
      <c r="AA79" s="17">
        <f>ROUND('[2]P. ACCIÓN CONSOLIDADO SEPT.21'!$CF34/1000000,0)</f>
        <v>91</v>
      </c>
      <c r="AB79" s="18">
        <f>+'[3]P. ACCIÓN A 30 DIC DE 2021 '!$AH33</f>
        <v>189380474</v>
      </c>
      <c r="AC79" s="16">
        <v>283</v>
      </c>
    </row>
    <row r="80" spans="1:29" ht="27" customHeight="1" thickBot="1" x14ac:dyDescent="0.3">
      <c r="A80" s="65"/>
      <c r="B80" s="52" t="s">
        <v>30</v>
      </c>
      <c r="C80" s="52"/>
      <c r="D80" s="23"/>
      <c r="E80" s="23"/>
      <c r="F80" s="23"/>
      <c r="G80" s="23"/>
      <c r="H80" s="23"/>
      <c r="I80" s="23"/>
      <c r="J80" s="23"/>
      <c r="K80" s="24">
        <f>AVERAGE(K60:K79)</f>
        <v>0.4021861471861472</v>
      </c>
      <c r="L80" s="15" t="str">
        <f t="shared" si="56"/>
        <v>MEDIO</v>
      </c>
      <c r="M80" s="24">
        <f>AVERAGE(M60:M79)</f>
        <v>8.8950617283950623E-3</v>
      </c>
      <c r="N80" s="15" t="str">
        <f t="shared" si="57"/>
        <v>MUY BAJO</v>
      </c>
      <c r="O80" s="24">
        <f>AVERAGE(O60:O79)</f>
        <v>2.8404882154882153E-3</v>
      </c>
      <c r="P80" s="15" t="str">
        <f t="shared" si="58"/>
        <v>MUY BAJO</v>
      </c>
      <c r="Q80" s="25">
        <f>SUM(Q60:Q79)</f>
        <v>44</v>
      </c>
      <c r="R80" s="25">
        <v>3099</v>
      </c>
      <c r="S80" s="25">
        <f t="shared" ref="S80:Z80" si="59">SUM(S60:S79)</f>
        <v>3055</v>
      </c>
      <c r="T80" s="25">
        <f t="shared" si="59"/>
        <v>326</v>
      </c>
      <c r="U80" s="25">
        <f t="shared" si="59"/>
        <v>0</v>
      </c>
      <c r="V80" s="25">
        <f t="shared" si="59"/>
        <v>1081</v>
      </c>
      <c r="W80" s="25">
        <f t="shared" si="59"/>
        <v>746</v>
      </c>
      <c r="X80" s="25">
        <f t="shared" si="59"/>
        <v>778</v>
      </c>
      <c r="Y80" s="25" t="e">
        <f t="shared" si="59"/>
        <v>#DIV/0!</v>
      </c>
      <c r="Z80" s="25" t="e">
        <f t="shared" si="59"/>
        <v>#DIV/0!</v>
      </c>
      <c r="AA80" s="27"/>
      <c r="AC80" s="25">
        <v>1397</v>
      </c>
    </row>
    <row r="81" spans="1:29" s="19" customFormat="1" ht="45" hidden="1" x14ac:dyDescent="0.25">
      <c r="A81" s="65"/>
      <c r="B81" s="53" t="str">
        <f>+[1]SI!A46</f>
        <v>SI.PY.3.1. Eventos académico- científicos</v>
      </c>
      <c r="C81" s="53"/>
      <c r="D81" s="12" t="s">
        <v>65</v>
      </c>
      <c r="E81" s="20" t="s">
        <v>89</v>
      </c>
      <c r="F81" s="20">
        <v>55</v>
      </c>
      <c r="G81" s="20">
        <v>130</v>
      </c>
      <c r="H81" s="12">
        <v>20</v>
      </c>
      <c r="I81" s="12" t="s">
        <v>67</v>
      </c>
      <c r="J81" s="33">
        <v>0</v>
      </c>
      <c r="K81" s="14">
        <f t="shared" ref="K81:K109" si="60">+J81/H81</f>
        <v>0</v>
      </c>
      <c r="L81" s="15" t="str">
        <f t="shared" si="56"/>
        <v>MUY BAJO</v>
      </c>
      <c r="M81" s="14">
        <f t="shared" ref="M81:M93" si="61">+Q81/R81</f>
        <v>1.3333333333333334E-2</v>
      </c>
      <c r="N81" s="15" t="str">
        <f t="shared" si="57"/>
        <v>MUY BAJO</v>
      </c>
      <c r="O81" s="14">
        <f t="shared" ref="O81:O109" si="62">+K81*M81</f>
        <v>0</v>
      </c>
      <c r="P81" s="15" t="str">
        <f t="shared" si="58"/>
        <v>MUY BAJO</v>
      </c>
      <c r="Q81" s="16">
        <f t="shared" ref="Q81:Q93" si="63">+T81+U81</f>
        <v>2</v>
      </c>
      <c r="R81" s="16">
        <v>150</v>
      </c>
      <c r="S81" s="16">
        <f t="shared" ref="S81:S109" si="64">+R81-Q81</f>
        <v>148</v>
      </c>
      <c r="T81" s="16">
        <v>2</v>
      </c>
      <c r="U81" s="16">
        <v>0</v>
      </c>
      <c r="V81" s="16">
        <v>19</v>
      </c>
      <c r="W81" s="17">
        <f t="shared" ref="W81:W90" si="65">ROUND(X81*$X$430/$S$431,0)</f>
        <v>14</v>
      </c>
      <c r="X81" s="17">
        <v>15</v>
      </c>
      <c r="Y81" s="17" t="e">
        <f>ROUND(Z81*$Z$430/$Z$431,0)</f>
        <v>#DIV/0!</v>
      </c>
      <c r="Z81" s="17" t="e">
        <f t="shared" ref="Z81:Z93" si="66">+ROUND(AA81*$Z$430/$Z$431,0)</f>
        <v>#DIV/0!</v>
      </c>
      <c r="AA81" s="17">
        <f>ROUND('[2]P. ACCIÓN CONSOLIDADO SEPT.21'!$CF35/1000000,0)</f>
        <v>10</v>
      </c>
      <c r="AB81" s="18">
        <f>+'[3]P. ACCIÓN A 30 DIC DE 2021 '!$AH34</f>
        <v>47327689</v>
      </c>
      <c r="AC81" s="16">
        <v>24</v>
      </c>
    </row>
    <row r="82" spans="1:29" s="19" customFormat="1" ht="45" hidden="1" x14ac:dyDescent="0.25">
      <c r="A82" s="65"/>
      <c r="B82" s="53" t="str">
        <f>+[1]SI!A47</f>
        <v>SI.PY.3.1. Eventos académico- científicos</v>
      </c>
      <c r="C82" s="53"/>
      <c r="D82" s="12" t="s">
        <v>68</v>
      </c>
      <c r="E82" s="20" t="s">
        <v>89</v>
      </c>
      <c r="F82" s="20">
        <v>0</v>
      </c>
      <c r="G82" s="20">
        <v>1</v>
      </c>
      <c r="H82" s="12">
        <v>0</v>
      </c>
      <c r="I82" s="12" t="s">
        <v>67</v>
      </c>
      <c r="J82" s="33">
        <v>0</v>
      </c>
      <c r="K82" s="14">
        <v>0</v>
      </c>
      <c r="L82" s="15" t="str">
        <f t="shared" si="56"/>
        <v>MUY BAJO</v>
      </c>
      <c r="M82" s="14">
        <v>0</v>
      </c>
      <c r="N82" s="15" t="str">
        <f t="shared" si="57"/>
        <v>MUY BAJO</v>
      </c>
      <c r="O82" s="14">
        <f t="shared" si="62"/>
        <v>0</v>
      </c>
      <c r="P82" s="15" t="str">
        <f t="shared" si="58"/>
        <v>MUY BAJO</v>
      </c>
      <c r="Q82" s="16">
        <f t="shared" si="63"/>
        <v>0</v>
      </c>
      <c r="R82" s="16">
        <v>0</v>
      </c>
      <c r="S82" s="16">
        <f t="shared" si="64"/>
        <v>0</v>
      </c>
      <c r="T82" s="16">
        <v>0</v>
      </c>
      <c r="U82" s="16">
        <v>0</v>
      </c>
      <c r="V82" s="16">
        <v>27</v>
      </c>
      <c r="W82" s="17">
        <f t="shared" si="65"/>
        <v>11</v>
      </c>
      <c r="X82" s="17">
        <v>11</v>
      </c>
      <c r="Y82" s="17" t="e">
        <f>ROUND(Z82*$Z$430/$Z$431,0)</f>
        <v>#DIV/0!</v>
      </c>
      <c r="Z82" s="17" t="e">
        <f t="shared" si="66"/>
        <v>#DIV/0!</v>
      </c>
      <c r="AA82" s="17">
        <f>ROUND('[2]P. ACCIÓN CONSOLIDADO SEPT.21'!$CF36/1000000,0)</f>
        <v>31</v>
      </c>
      <c r="AB82" s="18">
        <f>+'[3]P. ACCIÓN A 30 DIC DE 2021 '!$AH35</f>
        <v>48768011</v>
      </c>
      <c r="AC82" s="16">
        <v>39</v>
      </c>
    </row>
    <row r="83" spans="1:29" s="19" customFormat="1" ht="45" hidden="1" x14ac:dyDescent="0.25">
      <c r="A83" s="65"/>
      <c r="B83" s="53" t="str">
        <f>+[1]SI!A48</f>
        <v>SI.PY.3.1. Eventos académico- científicos</v>
      </c>
      <c r="C83" s="53"/>
      <c r="D83" s="12" t="s">
        <v>69</v>
      </c>
      <c r="E83" s="20" t="s">
        <v>89</v>
      </c>
      <c r="F83" s="20">
        <v>0</v>
      </c>
      <c r="G83" s="20">
        <v>1</v>
      </c>
      <c r="H83" s="12">
        <v>0</v>
      </c>
      <c r="I83" s="12" t="s">
        <v>67</v>
      </c>
      <c r="J83" s="33">
        <v>0</v>
      </c>
      <c r="K83" s="14">
        <v>0</v>
      </c>
      <c r="L83" s="15" t="str">
        <f t="shared" si="56"/>
        <v>MUY BAJO</v>
      </c>
      <c r="M83" s="14">
        <v>0</v>
      </c>
      <c r="N83" s="15" t="str">
        <f t="shared" si="57"/>
        <v>MUY BAJO</v>
      </c>
      <c r="O83" s="14">
        <f t="shared" si="62"/>
        <v>0</v>
      </c>
      <c r="P83" s="15" t="str">
        <f t="shared" si="58"/>
        <v>MUY BAJO</v>
      </c>
      <c r="Q83" s="16">
        <f t="shared" si="63"/>
        <v>0</v>
      </c>
      <c r="R83" s="16">
        <v>0</v>
      </c>
      <c r="S83" s="16">
        <f t="shared" si="64"/>
        <v>0</v>
      </c>
      <c r="T83" s="16">
        <v>0</v>
      </c>
      <c r="U83" s="16">
        <v>0</v>
      </c>
      <c r="V83" s="16">
        <v>36</v>
      </c>
      <c r="W83" s="17">
        <f t="shared" si="65"/>
        <v>12</v>
      </c>
      <c r="X83" s="17">
        <v>13</v>
      </c>
      <c r="Y83" s="17" t="e">
        <f>ROUND(Z83*$Z$430/$Z$431,0)</f>
        <v>#DIV/0!</v>
      </c>
      <c r="Z83" s="17" t="e">
        <f t="shared" si="66"/>
        <v>#DIV/0!</v>
      </c>
      <c r="AA83" s="17">
        <f>ROUND('[2]P. ACCIÓN CONSOLIDADO SEPT.21'!$CF37/1000000,0)</f>
        <v>41</v>
      </c>
      <c r="AB83" s="18">
        <f>+'[3]P. ACCIÓN A 30 DIC DE 2021 '!$AH36</f>
        <v>49986142</v>
      </c>
      <c r="AC83" s="16">
        <v>50</v>
      </c>
    </row>
    <row r="84" spans="1:29" s="19" customFormat="1" ht="45" hidden="1" x14ac:dyDescent="0.25">
      <c r="A84" s="65"/>
      <c r="B84" s="53" t="str">
        <f>+[1]SI!A49</f>
        <v>SI.PY.3.1. Eventos académico- científicos</v>
      </c>
      <c r="C84" s="53"/>
      <c r="D84" s="12" t="s">
        <v>87</v>
      </c>
      <c r="E84" s="20" t="s">
        <v>89</v>
      </c>
      <c r="F84" s="20">
        <v>0</v>
      </c>
      <c r="G84" s="20">
        <v>1</v>
      </c>
      <c r="H84" s="12">
        <v>1</v>
      </c>
      <c r="I84" s="12" t="s">
        <v>67</v>
      </c>
      <c r="J84" s="33">
        <v>0</v>
      </c>
      <c r="K84" s="14">
        <f t="shared" si="60"/>
        <v>0</v>
      </c>
      <c r="L84" s="15" t="str">
        <f t="shared" si="56"/>
        <v>MUY BAJO</v>
      </c>
      <c r="M84" s="14">
        <f t="shared" si="61"/>
        <v>0</v>
      </c>
      <c r="N84" s="15" t="str">
        <f t="shared" si="57"/>
        <v>MUY BAJO</v>
      </c>
      <c r="O84" s="14">
        <f t="shared" si="62"/>
        <v>0</v>
      </c>
      <c r="P84" s="15" t="str">
        <f t="shared" si="58"/>
        <v>MUY BAJO</v>
      </c>
      <c r="Q84" s="16">
        <f t="shared" si="63"/>
        <v>0</v>
      </c>
      <c r="R84" s="16">
        <v>10</v>
      </c>
      <c r="S84" s="16">
        <f t="shared" si="64"/>
        <v>10</v>
      </c>
      <c r="T84" s="16">
        <v>0</v>
      </c>
      <c r="U84" s="16">
        <v>0</v>
      </c>
      <c r="V84" s="16">
        <v>344</v>
      </c>
      <c r="W84" s="17">
        <f t="shared" si="65"/>
        <v>249</v>
      </c>
      <c r="X84" s="17">
        <v>260</v>
      </c>
      <c r="Y84" s="17" t="e">
        <f>ROUND(Z84*$Z$430/$Z$431,0)</f>
        <v>#DIV/0!</v>
      </c>
      <c r="Z84" s="17" t="e">
        <f t="shared" si="66"/>
        <v>#DIV/0!</v>
      </c>
      <c r="AA84" s="17">
        <f>ROUND('[2]P. ACCIÓN CONSOLIDADO SEPT.21'!$CF38/1000000,0)</f>
        <v>165</v>
      </c>
      <c r="AB84" s="18">
        <f>+'[3]P. ACCIÓN A 30 DIC DE 2021 '!$AH37</f>
        <v>301380697</v>
      </c>
      <c r="AC84" s="16">
        <v>405</v>
      </c>
    </row>
    <row r="85" spans="1:29" s="19" customFormat="1" ht="75" hidden="1" x14ac:dyDescent="0.25">
      <c r="A85" s="65"/>
      <c r="B85" s="53" t="str">
        <f>+[1]SI!A50</f>
        <v>SI.PY.3.2. Ponencias</v>
      </c>
      <c r="C85" s="53"/>
      <c r="D85" s="12" t="s">
        <v>65</v>
      </c>
      <c r="E85" s="20" t="s">
        <v>90</v>
      </c>
      <c r="F85" s="20">
        <v>120</v>
      </c>
      <c r="G85" s="20">
        <v>255</v>
      </c>
      <c r="H85" s="12">
        <v>40</v>
      </c>
      <c r="I85" s="12" t="s">
        <v>67</v>
      </c>
      <c r="J85" s="33">
        <v>0</v>
      </c>
      <c r="K85" s="14">
        <f t="shared" si="60"/>
        <v>0</v>
      </c>
      <c r="L85" s="15" t="str">
        <f t="shared" si="56"/>
        <v>MUY BAJO</v>
      </c>
      <c r="M85" s="14">
        <f t="shared" si="61"/>
        <v>7.3333333333333334E-2</v>
      </c>
      <c r="N85" s="15" t="str">
        <f t="shared" si="57"/>
        <v>MUY BAJO</v>
      </c>
      <c r="O85" s="14">
        <f t="shared" si="62"/>
        <v>0</v>
      </c>
      <c r="P85" s="15" t="str">
        <f t="shared" si="58"/>
        <v>MUY BAJO</v>
      </c>
      <c r="Q85" s="16">
        <f t="shared" si="63"/>
        <v>11</v>
      </c>
      <c r="R85" s="16">
        <v>150</v>
      </c>
      <c r="S85" s="16">
        <f t="shared" si="64"/>
        <v>139</v>
      </c>
      <c r="T85" s="16">
        <v>11</v>
      </c>
      <c r="U85" s="16">
        <v>0</v>
      </c>
      <c r="V85" s="16">
        <v>0</v>
      </c>
      <c r="W85" s="17">
        <f t="shared" si="65"/>
        <v>0</v>
      </c>
      <c r="X85" s="17"/>
      <c r="Z85" s="17" t="e">
        <f t="shared" si="66"/>
        <v>#DIV/0!</v>
      </c>
      <c r="AA85" s="17"/>
      <c r="AB85" s="18"/>
      <c r="AC85" s="16">
        <v>0</v>
      </c>
    </row>
    <row r="86" spans="1:29" s="19" customFormat="1" ht="75" hidden="1" x14ac:dyDescent="0.25">
      <c r="A86" s="65"/>
      <c r="B86" s="53" t="str">
        <f>+[1]SI!A51</f>
        <v>SI.PY.3.2. Ponencias</v>
      </c>
      <c r="C86" s="53"/>
      <c r="D86" s="12" t="s">
        <v>68</v>
      </c>
      <c r="E86" s="20" t="s">
        <v>90</v>
      </c>
      <c r="F86" s="20">
        <v>0</v>
      </c>
      <c r="G86" s="20">
        <v>12</v>
      </c>
      <c r="H86" s="12">
        <v>4</v>
      </c>
      <c r="I86" s="12" t="s">
        <v>67</v>
      </c>
      <c r="J86" s="33">
        <v>0</v>
      </c>
      <c r="K86" s="14">
        <f t="shared" si="60"/>
        <v>0</v>
      </c>
      <c r="L86" s="15" t="str">
        <f t="shared" si="56"/>
        <v>MUY BAJO</v>
      </c>
      <c r="M86" s="14">
        <f t="shared" si="61"/>
        <v>0</v>
      </c>
      <c r="N86" s="15" t="str">
        <f t="shared" si="57"/>
        <v>MUY BAJO</v>
      </c>
      <c r="O86" s="14">
        <f t="shared" si="62"/>
        <v>0</v>
      </c>
      <c r="P86" s="15" t="str">
        <f t="shared" si="58"/>
        <v>MUY BAJO</v>
      </c>
      <c r="Q86" s="16">
        <f t="shared" si="63"/>
        <v>0</v>
      </c>
      <c r="R86" s="16">
        <v>5</v>
      </c>
      <c r="S86" s="16">
        <f t="shared" si="64"/>
        <v>5</v>
      </c>
      <c r="T86" s="16">
        <v>0</v>
      </c>
      <c r="U86" s="16">
        <v>0</v>
      </c>
      <c r="V86" s="16">
        <v>280</v>
      </c>
      <c r="W86" s="17">
        <f t="shared" si="65"/>
        <v>168</v>
      </c>
      <c r="X86" s="17">
        <v>175</v>
      </c>
      <c r="Y86" s="17" t="e">
        <f>ROUND(Z86*$Z$430/$Z$431,0)</f>
        <v>#DIV/0!</v>
      </c>
      <c r="Z86" s="17" t="e">
        <f t="shared" si="66"/>
        <v>#DIV/0!</v>
      </c>
      <c r="AA86" s="17">
        <f>ROUND('[2]P. ACCIÓN CONSOLIDADO SEPT.21'!$CF39/1000000,0)</f>
        <v>174</v>
      </c>
      <c r="AB86" s="18">
        <f>+'[3]P. ACCIÓN A 30 DIC DE 2021 '!$AH38</f>
        <v>252931364</v>
      </c>
      <c r="AC86" s="16">
        <v>329</v>
      </c>
    </row>
    <row r="87" spans="1:29" s="19" customFormat="1" ht="75" hidden="1" x14ac:dyDescent="0.25">
      <c r="A87" s="65"/>
      <c r="B87" s="53" t="str">
        <f>+[1]SI!A52</f>
        <v>SI.PY.3.2. Ponencias</v>
      </c>
      <c r="C87" s="53"/>
      <c r="D87" s="12" t="s">
        <v>69</v>
      </c>
      <c r="E87" s="20" t="s">
        <v>90</v>
      </c>
      <c r="F87" s="20">
        <v>0</v>
      </c>
      <c r="G87" s="20">
        <v>12</v>
      </c>
      <c r="H87" s="12">
        <v>4</v>
      </c>
      <c r="I87" s="12" t="s">
        <v>67</v>
      </c>
      <c r="J87" s="33">
        <v>0</v>
      </c>
      <c r="K87" s="14">
        <f t="shared" si="60"/>
        <v>0</v>
      </c>
      <c r="L87" s="15" t="str">
        <f t="shared" si="56"/>
        <v>MUY BAJO</v>
      </c>
      <c r="M87" s="14">
        <f t="shared" si="61"/>
        <v>0</v>
      </c>
      <c r="N87" s="15" t="str">
        <f t="shared" si="57"/>
        <v>MUY BAJO</v>
      </c>
      <c r="O87" s="14">
        <f t="shared" si="62"/>
        <v>0</v>
      </c>
      <c r="P87" s="15" t="str">
        <f t="shared" si="58"/>
        <v>MUY BAJO</v>
      </c>
      <c r="Q87" s="16">
        <f t="shared" si="63"/>
        <v>0</v>
      </c>
      <c r="R87" s="16">
        <v>5</v>
      </c>
      <c r="S87" s="16">
        <f t="shared" si="64"/>
        <v>5</v>
      </c>
      <c r="T87" s="16">
        <v>0</v>
      </c>
      <c r="U87" s="16">
        <v>0</v>
      </c>
      <c r="V87" s="16">
        <v>0</v>
      </c>
      <c r="W87" s="17">
        <f t="shared" si="65"/>
        <v>0</v>
      </c>
      <c r="X87" s="17"/>
      <c r="Z87" s="17" t="e">
        <f t="shared" si="66"/>
        <v>#DIV/0!</v>
      </c>
      <c r="AA87" s="17"/>
      <c r="AB87" s="18"/>
      <c r="AC87" s="16">
        <v>0</v>
      </c>
    </row>
    <row r="88" spans="1:29" s="19" customFormat="1" ht="75" hidden="1" x14ac:dyDescent="0.25">
      <c r="A88" s="65"/>
      <c r="B88" s="53" t="str">
        <f>+[1]SI!A53</f>
        <v>SI.PY.3.2. Ponencias</v>
      </c>
      <c r="C88" s="53"/>
      <c r="D88" s="12" t="s">
        <v>87</v>
      </c>
      <c r="E88" s="20" t="s">
        <v>90</v>
      </c>
      <c r="F88" s="20">
        <v>0</v>
      </c>
      <c r="G88" s="20">
        <v>15</v>
      </c>
      <c r="H88" s="12">
        <v>5</v>
      </c>
      <c r="I88" s="12" t="s">
        <v>67</v>
      </c>
      <c r="J88" s="33">
        <v>0</v>
      </c>
      <c r="K88" s="14">
        <f t="shared" si="60"/>
        <v>0</v>
      </c>
      <c r="L88" s="15" t="str">
        <f t="shared" si="56"/>
        <v>MUY BAJO</v>
      </c>
      <c r="M88" s="14">
        <f t="shared" si="61"/>
        <v>0</v>
      </c>
      <c r="N88" s="15" t="str">
        <f t="shared" si="57"/>
        <v>MUY BAJO</v>
      </c>
      <c r="O88" s="14">
        <f t="shared" si="62"/>
        <v>0</v>
      </c>
      <c r="P88" s="15" t="str">
        <f t="shared" si="58"/>
        <v>MUY BAJO</v>
      </c>
      <c r="Q88" s="16">
        <f t="shared" si="63"/>
        <v>0</v>
      </c>
      <c r="R88" s="16">
        <v>7</v>
      </c>
      <c r="S88" s="16">
        <f t="shared" si="64"/>
        <v>7</v>
      </c>
      <c r="T88" s="16">
        <v>0</v>
      </c>
      <c r="U88" s="16">
        <v>0</v>
      </c>
      <c r="V88" s="16">
        <v>103</v>
      </c>
      <c r="W88" s="17">
        <f t="shared" si="65"/>
        <v>48</v>
      </c>
      <c r="X88" s="17">
        <v>50</v>
      </c>
      <c r="Y88" s="17" t="e">
        <f>ROUND(Z88*$Z$430/$Z$431,0)</f>
        <v>#DIV/0!</v>
      </c>
      <c r="Z88" s="17" t="e">
        <f t="shared" si="66"/>
        <v>#DIV/0!</v>
      </c>
      <c r="AA88" s="17">
        <f>ROUND('[2]P. ACCIÓN CONSOLIDADO SEPT.21'!$CF40/1000000,0)</f>
        <v>60</v>
      </c>
      <c r="AB88" s="18">
        <f>+'[3]P. ACCIÓN A 30 DIC DE 2021 '!$AH39</f>
        <v>70699999</v>
      </c>
      <c r="AC88" s="16">
        <v>103</v>
      </c>
    </row>
    <row r="89" spans="1:29" s="19" customFormat="1" hidden="1" x14ac:dyDescent="0.25">
      <c r="A89" s="65"/>
      <c r="B89" s="53" t="str">
        <f>+[1]SI!A54</f>
        <v>SI.PY.3.3. Vinculación y Desarrollo en redes académicas, científicas e investigativas</v>
      </c>
      <c r="C89" s="53"/>
      <c r="D89" s="12" t="s">
        <v>71</v>
      </c>
      <c r="E89" s="20" t="s">
        <v>91</v>
      </c>
      <c r="F89" s="20">
        <v>13</v>
      </c>
      <c r="G89" s="20">
        <v>50</v>
      </c>
      <c r="H89" s="12">
        <v>10</v>
      </c>
      <c r="I89" s="12" t="s">
        <v>67</v>
      </c>
      <c r="J89" s="33">
        <v>2</v>
      </c>
      <c r="K89" s="14">
        <f t="shared" si="60"/>
        <v>0.2</v>
      </c>
      <c r="L89" s="15" t="str">
        <f t="shared" si="56"/>
        <v>MUY BAJO</v>
      </c>
      <c r="M89" s="14">
        <f t="shared" si="61"/>
        <v>0.15</v>
      </c>
      <c r="N89" s="15" t="str">
        <f t="shared" si="57"/>
        <v>MUY BAJO</v>
      </c>
      <c r="O89" s="14">
        <f t="shared" si="62"/>
        <v>0.03</v>
      </c>
      <c r="P89" s="15" t="str">
        <f t="shared" si="58"/>
        <v>MUY BAJO</v>
      </c>
      <c r="Q89" s="16">
        <f t="shared" si="63"/>
        <v>6</v>
      </c>
      <c r="R89" s="16">
        <v>40</v>
      </c>
      <c r="S89" s="16">
        <f t="shared" si="64"/>
        <v>34</v>
      </c>
      <c r="T89" s="16">
        <v>6</v>
      </c>
      <c r="U89" s="16">
        <v>0</v>
      </c>
      <c r="V89" s="16">
        <v>46</v>
      </c>
      <c r="W89" s="17">
        <f t="shared" si="65"/>
        <v>19</v>
      </c>
      <c r="X89" s="17">
        <v>20</v>
      </c>
      <c r="Y89" s="17" t="e">
        <f>ROUND(Z89*$Z$430/$Z$431,0)</f>
        <v>#DIV/0!</v>
      </c>
      <c r="Z89" s="17" t="e">
        <f t="shared" si="66"/>
        <v>#DIV/0!</v>
      </c>
      <c r="AA89" s="17">
        <f>ROUND('[2]P. ACCIÓN CONSOLIDADO SEPT.21'!$CF41/1000000,0)</f>
        <v>61</v>
      </c>
      <c r="AB89" s="18">
        <f>+'[3]P. ACCIÓN A 30 DIC DE 2021 '!$AH40</f>
        <v>62315261</v>
      </c>
      <c r="AC89" s="16">
        <v>75</v>
      </c>
    </row>
    <row r="90" spans="1:29" s="19" customFormat="1" ht="45" hidden="1" x14ac:dyDescent="0.25">
      <c r="A90" s="65"/>
      <c r="B90" s="53" t="str">
        <f>+[1]SI!A55</f>
        <v>SI.PY.3.4. Fortalecimiento de los Centros  e Institutos de Investigación</v>
      </c>
      <c r="C90" s="53"/>
      <c r="D90" s="12" t="s">
        <v>65</v>
      </c>
      <c r="E90" s="20" t="s">
        <v>92</v>
      </c>
      <c r="F90" s="20">
        <v>6</v>
      </c>
      <c r="G90" s="20">
        <v>7</v>
      </c>
      <c r="H90" s="12">
        <v>7</v>
      </c>
      <c r="I90" s="12" t="s">
        <v>78</v>
      </c>
      <c r="J90" s="33">
        <v>5</v>
      </c>
      <c r="K90" s="14">
        <f t="shared" si="60"/>
        <v>0.7142857142857143</v>
      </c>
      <c r="L90" s="15" t="str">
        <f t="shared" si="56"/>
        <v>ALTO</v>
      </c>
      <c r="M90" s="14">
        <f t="shared" si="61"/>
        <v>0.31714285714285712</v>
      </c>
      <c r="N90" s="15" t="str">
        <f t="shared" si="57"/>
        <v>BAJO</v>
      </c>
      <c r="O90" s="14">
        <f t="shared" si="62"/>
        <v>0.22653061224489796</v>
      </c>
      <c r="P90" s="15" t="str">
        <f t="shared" si="58"/>
        <v>BAJO</v>
      </c>
      <c r="Q90" s="16">
        <f t="shared" si="63"/>
        <v>111</v>
      </c>
      <c r="R90" s="16">
        <v>350</v>
      </c>
      <c r="S90" s="16">
        <f t="shared" si="64"/>
        <v>239</v>
      </c>
      <c r="T90" s="16">
        <v>111</v>
      </c>
      <c r="U90" s="16">
        <v>0</v>
      </c>
      <c r="V90" s="16">
        <v>43</v>
      </c>
      <c r="W90" s="17">
        <f t="shared" si="65"/>
        <v>34</v>
      </c>
      <c r="X90" s="17">
        <v>36</v>
      </c>
      <c r="Y90" s="17" t="e">
        <f>ROUND(Z90*$Z$430/$Z$431,0)</f>
        <v>#DIV/0!</v>
      </c>
      <c r="Z90" s="17" t="e">
        <f t="shared" si="66"/>
        <v>#DIV/0!</v>
      </c>
      <c r="AA90" s="17">
        <f>ROUND('[2]P. ACCIÓN CONSOLIDADO SEPT.21'!$CF42/1000000,0)</f>
        <v>9</v>
      </c>
      <c r="AB90" s="18">
        <f>+'[3]P. ACCIÓN A 30 DIC DE 2021 '!$AH41</f>
        <v>19216666</v>
      </c>
      <c r="AC90" s="16">
        <v>43</v>
      </c>
    </row>
    <row r="91" spans="1:29" s="19" customFormat="1" ht="60" hidden="1" x14ac:dyDescent="0.25">
      <c r="A91" s="65"/>
      <c r="B91" s="53" t="str">
        <f>+[1]SI!A56</f>
        <v>SI.PY.3.4. Fortalecimiento de los Centros  e Institutos de Investigación</v>
      </c>
      <c r="C91" s="53"/>
      <c r="D91" s="12" t="s">
        <v>65</v>
      </c>
      <c r="E91" s="20" t="s">
        <v>93</v>
      </c>
      <c r="F91" s="20">
        <v>0.2</v>
      </c>
      <c r="G91" s="20">
        <v>1</v>
      </c>
      <c r="H91" s="12">
        <v>0.4</v>
      </c>
      <c r="I91" s="12" t="s">
        <v>78</v>
      </c>
      <c r="J91" s="33">
        <v>0</v>
      </c>
      <c r="K91" s="14">
        <f t="shared" si="60"/>
        <v>0</v>
      </c>
      <c r="L91" s="15" t="str">
        <f t="shared" si="56"/>
        <v>MUY BAJO</v>
      </c>
      <c r="M91" s="14">
        <f t="shared" si="61"/>
        <v>0</v>
      </c>
      <c r="N91" s="15" t="str">
        <f t="shared" si="57"/>
        <v>MUY BAJO</v>
      </c>
      <c r="O91" s="14">
        <f t="shared" si="62"/>
        <v>0</v>
      </c>
      <c r="P91" s="15" t="str">
        <f t="shared" si="58"/>
        <v>MUY BAJO</v>
      </c>
      <c r="Q91" s="16">
        <f t="shared" si="63"/>
        <v>0</v>
      </c>
      <c r="R91" s="16">
        <v>200</v>
      </c>
      <c r="S91" s="16">
        <f t="shared" si="64"/>
        <v>200</v>
      </c>
      <c r="T91" s="16">
        <v>0</v>
      </c>
      <c r="U91" s="16">
        <v>0</v>
      </c>
      <c r="V91" s="16">
        <v>0</v>
      </c>
      <c r="W91" s="17"/>
      <c r="X91" s="17"/>
      <c r="Z91" s="17" t="e">
        <f t="shared" si="66"/>
        <v>#DIV/0!</v>
      </c>
      <c r="AA91" s="17"/>
      <c r="AB91" s="18"/>
      <c r="AC91" s="16">
        <v>0</v>
      </c>
    </row>
    <row r="92" spans="1:29" s="19" customFormat="1" ht="45" hidden="1" x14ac:dyDescent="0.25">
      <c r="A92" s="65"/>
      <c r="B92" s="53" t="str">
        <f>+[1]SI!A57</f>
        <v>SI.PY.3.5. Fortalecimiento de los Grupos e Investigadores</v>
      </c>
      <c r="C92" s="53"/>
      <c r="D92" s="12" t="s">
        <v>65</v>
      </c>
      <c r="E92" s="20" t="s">
        <v>94</v>
      </c>
      <c r="F92" s="20">
        <v>46</v>
      </c>
      <c r="G92" s="20">
        <v>50</v>
      </c>
      <c r="H92" s="12">
        <v>48</v>
      </c>
      <c r="I92" s="12" t="s">
        <v>78</v>
      </c>
      <c r="J92" s="33">
        <v>12</v>
      </c>
      <c r="K92" s="14">
        <f t="shared" si="60"/>
        <v>0.25</v>
      </c>
      <c r="L92" s="15" t="str">
        <f t="shared" si="56"/>
        <v>BAJO</v>
      </c>
      <c r="M92" s="14">
        <f t="shared" si="61"/>
        <v>0.12323943661971831</v>
      </c>
      <c r="N92" s="15" t="str">
        <f t="shared" si="57"/>
        <v>MUY BAJO</v>
      </c>
      <c r="O92" s="14">
        <f t="shared" si="62"/>
        <v>3.0809859154929578E-2</v>
      </c>
      <c r="P92" s="15" t="str">
        <f t="shared" si="58"/>
        <v>MUY BAJO</v>
      </c>
      <c r="Q92" s="16">
        <f t="shared" si="63"/>
        <v>35</v>
      </c>
      <c r="R92" s="16">
        <v>284</v>
      </c>
      <c r="S92" s="16">
        <f t="shared" si="64"/>
        <v>249</v>
      </c>
      <c r="T92" s="16">
        <v>35</v>
      </c>
      <c r="U92" s="16">
        <v>0</v>
      </c>
      <c r="V92" s="16">
        <v>377</v>
      </c>
      <c r="W92" s="17">
        <f>ROUND(X92*$X$430/$S$431,0)</f>
        <v>146</v>
      </c>
      <c r="X92" s="17">
        <v>152</v>
      </c>
      <c r="Y92" s="17" t="e">
        <f>ROUND(Z92*$Z$430/$Z$431,0)</f>
        <v>#DIV/0!</v>
      </c>
      <c r="Z92" s="17" t="e">
        <f t="shared" si="66"/>
        <v>#DIV/0!</v>
      </c>
      <c r="AA92" s="17">
        <f>ROUND('[2]P. ACCIÓN CONSOLIDADO SEPT.21'!$CF43/1000000,0)</f>
        <v>292</v>
      </c>
      <c r="AB92" s="18">
        <f>+'[3]P. ACCIÓN A 30 DIC DE 2021 '!$AH42</f>
        <v>318864106</v>
      </c>
      <c r="AC92" s="16">
        <v>411</v>
      </c>
    </row>
    <row r="93" spans="1:29" s="19" customFormat="1" ht="45" hidden="1" x14ac:dyDescent="0.25">
      <c r="A93" s="65"/>
      <c r="B93" s="53" t="str">
        <f>+[1]SI!A58</f>
        <v>SI.PY.3.5. Fortalecimiento de los Grupos e Investigadores</v>
      </c>
      <c r="C93" s="53"/>
      <c r="D93" s="12" t="s">
        <v>65</v>
      </c>
      <c r="E93" s="20" t="s">
        <v>95</v>
      </c>
      <c r="F93" s="20">
        <v>76</v>
      </c>
      <c r="G93" s="20">
        <v>80</v>
      </c>
      <c r="H93" s="12">
        <v>78</v>
      </c>
      <c r="I93" s="12" t="s">
        <v>78</v>
      </c>
      <c r="J93" s="33">
        <v>0</v>
      </c>
      <c r="K93" s="14">
        <f t="shared" si="60"/>
        <v>0</v>
      </c>
      <c r="L93" s="15" t="str">
        <f t="shared" si="56"/>
        <v>MUY BAJO</v>
      </c>
      <c r="M93" s="14">
        <f t="shared" si="61"/>
        <v>0</v>
      </c>
      <c r="N93" s="15" t="str">
        <f t="shared" si="57"/>
        <v>MUY BAJO</v>
      </c>
      <c r="O93" s="14">
        <f t="shared" si="62"/>
        <v>0</v>
      </c>
      <c r="P93" s="15" t="str">
        <f t="shared" si="58"/>
        <v>MUY BAJO</v>
      </c>
      <c r="Q93" s="16">
        <f t="shared" si="63"/>
        <v>0</v>
      </c>
      <c r="R93" s="16">
        <v>156</v>
      </c>
      <c r="S93" s="16">
        <f t="shared" si="64"/>
        <v>156</v>
      </c>
      <c r="T93" s="16">
        <v>0</v>
      </c>
      <c r="U93" s="16">
        <v>0</v>
      </c>
      <c r="V93" s="16">
        <v>471</v>
      </c>
      <c r="W93" s="17">
        <f>ROUND(X93*$X$430/$S$431,0)</f>
        <v>311</v>
      </c>
      <c r="X93" s="17">
        <v>325</v>
      </c>
      <c r="Y93" s="17" t="e">
        <f>ROUND(Z93*$Z$430/$Z$431,0)</f>
        <v>#DIV/0!</v>
      </c>
      <c r="Z93" s="17" t="e">
        <f t="shared" si="66"/>
        <v>#DIV/0!</v>
      </c>
      <c r="AA93" s="17">
        <f>ROUND('[2]P. ACCIÓN CONSOLIDADO SEPT.21'!$CF44/1000000,0)</f>
        <v>340</v>
      </c>
      <c r="AB93" s="18">
        <f>+'[3]P. ACCIÓN A 30 DIC DE 2021 '!$AH43</f>
        <v>491609200</v>
      </c>
      <c r="AC93" s="16">
        <v>631</v>
      </c>
    </row>
    <row r="94" spans="1:29" s="19" customFormat="1" ht="30" hidden="1" x14ac:dyDescent="0.25">
      <c r="A94" s="65"/>
      <c r="B94" s="53" t="str">
        <f>+[1]SI!A59</f>
        <v>SI.PY.3.5. Fortalecimiento de los Grupos e Investigadores</v>
      </c>
      <c r="C94" s="53"/>
      <c r="D94" s="12" t="s">
        <v>68</v>
      </c>
      <c r="E94" s="20" t="s">
        <v>96</v>
      </c>
      <c r="F94" s="20">
        <v>0</v>
      </c>
      <c r="G94" s="20">
        <v>1</v>
      </c>
      <c r="H94" s="12">
        <v>0</v>
      </c>
      <c r="I94" s="12" t="s">
        <v>78</v>
      </c>
      <c r="J94" s="33">
        <v>0</v>
      </c>
      <c r="K94" s="14">
        <v>0</v>
      </c>
      <c r="L94" s="15" t="str">
        <f t="shared" si="56"/>
        <v>MUY BAJO</v>
      </c>
      <c r="M94" s="14">
        <v>0</v>
      </c>
      <c r="N94" s="15" t="str">
        <f t="shared" si="57"/>
        <v>MUY BAJO</v>
      </c>
      <c r="O94" s="14">
        <f t="shared" si="62"/>
        <v>0</v>
      </c>
      <c r="P94" s="15" t="str">
        <f t="shared" si="58"/>
        <v>MUY BAJO</v>
      </c>
      <c r="Q94" s="16"/>
      <c r="R94" s="16">
        <v>0</v>
      </c>
      <c r="S94" s="16">
        <f t="shared" si="64"/>
        <v>0</v>
      </c>
      <c r="T94" s="16">
        <v>0</v>
      </c>
      <c r="U94" s="16"/>
      <c r="V94" s="16"/>
      <c r="W94" s="17"/>
      <c r="X94" s="17"/>
      <c r="Y94" s="17"/>
      <c r="Z94" s="17"/>
      <c r="AA94" s="17"/>
      <c r="AB94" s="18"/>
      <c r="AC94" s="16"/>
    </row>
    <row r="95" spans="1:29" s="19" customFormat="1" ht="30" hidden="1" x14ac:dyDescent="0.25">
      <c r="A95" s="65"/>
      <c r="B95" s="53" t="str">
        <f>+[1]SI!A60</f>
        <v>SI.PY.3.5. Fortalecimiento de los Grupos e Investigadores</v>
      </c>
      <c r="C95" s="53"/>
      <c r="D95" s="12" t="s">
        <v>69</v>
      </c>
      <c r="E95" s="20" t="s">
        <v>96</v>
      </c>
      <c r="F95" s="20">
        <v>0</v>
      </c>
      <c r="G95" s="20">
        <v>1</v>
      </c>
      <c r="H95" s="12">
        <v>0</v>
      </c>
      <c r="I95" s="12" t="s">
        <v>78</v>
      </c>
      <c r="J95" s="33">
        <v>0</v>
      </c>
      <c r="K95" s="14">
        <v>0</v>
      </c>
      <c r="L95" s="15" t="str">
        <f t="shared" si="56"/>
        <v>MUY BAJO</v>
      </c>
      <c r="M95" s="14">
        <v>0</v>
      </c>
      <c r="N95" s="15" t="str">
        <f t="shared" si="57"/>
        <v>MUY BAJO</v>
      </c>
      <c r="O95" s="14">
        <f t="shared" si="62"/>
        <v>0</v>
      </c>
      <c r="P95" s="15" t="str">
        <f t="shared" si="58"/>
        <v>MUY BAJO</v>
      </c>
      <c r="Q95" s="16"/>
      <c r="R95" s="16">
        <v>0</v>
      </c>
      <c r="S95" s="16">
        <f t="shared" si="64"/>
        <v>0</v>
      </c>
      <c r="T95" s="16">
        <v>0</v>
      </c>
      <c r="U95" s="16"/>
      <c r="V95" s="16"/>
      <c r="W95" s="17"/>
      <c r="X95" s="17"/>
      <c r="Y95" s="17"/>
      <c r="Z95" s="17"/>
      <c r="AA95" s="17"/>
      <c r="AB95" s="18"/>
      <c r="AC95" s="16"/>
    </row>
    <row r="96" spans="1:29" s="19" customFormat="1" ht="30" hidden="1" x14ac:dyDescent="0.25">
      <c r="A96" s="65"/>
      <c r="B96" s="53" t="str">
        <f>+[1]SI!A61</f>
        <v>SI.PY.3.5. Fortalecimiento de los Grupos e Investigadores</v>
      </c>
      <c r="C96" s="53"/>
      <c r="D96" s="12" t="s">
        <v>87</v>
      </c>
      <c r="E96" s="20" t="s">
        <v>96</v>
      </c>
      <c r="F96" s="20">
        <v>1</v>
      </c>
      <c r="G96" s="20">
        <v>1</v>
      </c>
      <c r="H96" s="12">
        <v>1</v>
      </c>
      <c r="I96" s="12" t="s">
        <v>78</v>
      </c>
      <c r="J96" s="33">
        <v>0</v>
      </c>
      <c r="K96" s="14">
        <f t="shared" si="60"/>
        <v>0</v>
      </c>
      <c r="L96" s="15" t="str">
        <f t="shared" si="56"/>
        <v>MUY BAJO</v>
      </c>
      <c r="M96" s="14">
        <f t="shared" ref="M96:M109" si="67">+Q96/R96</f>
        <v>0</v>
      </c>
      <c r="N96" s="15" t="str">
        <f t="shared" si="57"/>
        <v>MUY BAJO</v>
      </c>
      <c r="O96" s="14">
        <f t="shared" si="62"/>
        <v>0</v>
      </c>
      <c r="P96" s="15" t="str">
        <f t="shared" si="58"/>
        <v>MUY BAJO</v>
      </c>
      <c r="Q96" s="16"/>
      <c r="R96" s="16">
        <v>5</v>
      </c>
      <c r="S96" s="16">
        <f t="shared" si="64"/>
        <v>5</v>
      </c>
      <c r="T96" s="16">
        <v>0</v>
      </c>
      <c r="U96" s="16"/>
      <c r="V96" s="16"/>
      <c r="W96" s="17"/>
      <c r="X96" s="17"/>
      <c r="Y96" s="17"/>
      <c r="Z96" s="17"/>
      <c r="AA96" s="17"/>
      <c r="AB96" s="18"/>
      <c r="AC96" s="16"/>
    </row>
    <row r="97" spans="1:29" s="19" customFormat="1" ht="30" hidden="1" x14ac:dyDescent="0.25">
      <c r="A97" s="65"/>
      <c r="B97" s="53" t="str">
        <f>+[1]SI!A62</f>
        <v>SI.PY.3.6. Vigilancia Tecnológica</v>
      </c>
      <c r="C97" s="53"/>
      <c r="D97" s="12" t="s">
        <v>71</v>
      </c>
      <c r="E97" s="20" t="s">
        <v>97</v>
      </c>
      <c r="F97" s="20">
        <v>8</v>
      </c>
      <c r="G97" s="20">
        <v>9</v>
      </c>
      <c r="H97" s="12">
        <v>9</v>
      </c>
      <c r="I97" s="12" t="s">
        <v>78</v>
      </c>
      <c r="J97" s="33">
        <v>8</v>
      </c>
      <c r="K97" s="14">
        <f t="shared" si="60"/>
        <v>0.88888888888888884</v>
      </c>
      <c r="L97" s="15" t="str">
        <f t="shared" si="56"/>
        <v>MUY ALTO</v>
      </c>
      <c r="M97" s="14">
        <f t="shared" si="67"/>
        <v>0</v>
      </c>
      <c r="N97" s="15" t="str">
        <f t="shared" si="57"/>
        <v>MUY BAJO</v>
      </c>
      <c r="O97" s="14">
        <f t="shared" si="62"/>
        <v>0</v>
      </c>
      <c r="P97" s="15" t="str">
        <f t="shared" si="58"/>
        <v>MUY BAJO</v>
      </c>
      <c r="Q97" s="16"/>
      <c r="R97" s="16">
        <v>88</v>
      </c>
      <c r="S97" s="16">
        <f t="shared" si="64"/>
        <v>88</v>
      </c>
      <c r="T97" s="16">
        <v>28</v>
      </c>
      <c r="U97" s="16"/>
      <c r="V97" s="16"/>
      <c r="W97" s="17"/>
      <c r="X97" s="17"/>
      <c r="Y97" s="17"/>
      <c r="Z97" s="17"/>
      <c r="AA97" s="17"/>
      <c r="AB97" s="18"/>
      <c r="AC97" s="16"/>
    </row>
    <row r="98" spans="1:29" s="19" customFormat="1" ht="75" hidden="1" x14ac:dyDescent="0.25">
      <c r="A98" s="65"/>
      <c r="B98" s="53" t="str">
        <f>+[1]SI!A63</f>
        <v>SI.PY.3.7. Artículos en Revistas Indexadas</v>
      </c>
      <c r="C98" s="53"/>
      <c r="D98" s="12" t="s">
        <v>65</v>
      </c>
      <c r="E98" s="20" t="s">
        <v>98</v>
      </c>
      <c r="F98" s="20">
        <v>122</v>
      </c>
      <c r="G98" s="20">
        <v>266</v>
      </c>
      <c r="H98" s="12">
        <v>48</v>
      </c>
      <c r="I98" s="12" t="s">
        <v>67</v>
      </c>
      <c r="J98" s="33">
        <v>0</v>
      </c>
      <c r="K98" s="14">
        <f t="shared" si="60"/>
        <v>0</v>
      </c>
      <c r="L98" s="15" t="str">
        <f t="shared" si="56"/>
        <v>MUY BAJO</v>
      </c>
      <c r="M98" s="14">
        <f t="shared" si="67"/>
        <v>0</v>
      </c>
      <c r="N98" s="15" t="str">
        <f t="shared" si="57"/>
        <v>MUY BAJO</v>
      </c>
      <c r="O98" s="14">
        <f t="shared" si="62"/>
        <v>0</v>
      </c>
      <c r="P98" s="15" t="str">
        <f t="shared" si="58"/>
        <v>MUY BAJO</v>
      </c>
      <c r="Q98" s="16"/>
      <c r="R98" s="16">
        <v>96</v>
      </c>
      <c r="S98" s="16">
        <f t="shared" si="64"/>
        <v>96</v>
      </c>
      <c r="T98" s="16">
        <v>1</v>
      </c>
      <c r="U98" s="16"/>
      <c r="V98" s="16"/>
      <c r="W98" s="17"/>
      <c r="X98" s="17"/>
      <c r="Y98" s="17"/>
      <c r="Z98" s="17"/>
      <c r="AA98" s="17"/>
      <c r="AB98" s="18"/>
      <c r="AC98" s="16"/>
    </row>
    <row r="99" spans="1:29" s="19" customFormat="1" ht="45" hidden="1" x14ac:dyDescent="0.25">
      <c r="A99" s="65"/>
      <c r="B99" s="53" t="str">
        <f>+[1]SI!A64</f>
        <v>SI.PY.3.7. Artículos en Revistas Indexadas</v>
      </c>
      <c r="C99" s="53"/>
      <c r="D99" s="12" t="s">
        <v>65</v>
      </c>
      <c r="E99" s="20" t="s">
        <v>99</v>
      </c>
      <c r="F99" s="20">
        <v>0</v>
      </c>
      <c r="G99" s="20">
        <v>131</v>
      </c>
      <c r="H99" s="12">
        <v>35</v>
      </c>
      <c r="I99" s="12" t="s">
        <v>67</v>
      </c>
      <c r="J99" s="33">
        <v>0</v>
      </c>
      <c r="K99" s="14">
        <f t="shared" si="60"/>
        <v>0</v>
      </c>
      <c r="L99" s="15" t="str">
        <f t="shared" si="56"/>
        <v>MUY BAJO</v>
      </c>
      <c r="M99" s="14">
        <f t="shared" si="67"/>
        <v>0</v>
      </c>
      <c r="N99" s="15" t="str">
        <f t="shared" si="57"/>
        <v>MUY BAJO</v>
      </c>
      <c r="O99" s="14">
        <f t="shared" si="62"/>
        <v>0</v>
      </c>
      <c r="P99" s="15" t="str">
        <f t="shared" si="58"/>
        <v>MUY BAJO</v>
      </c>
      <c r="Q99" s="16"/>
      <c r="R99" s="16">
        <v>38</v>
      </c>
      <c r="S99" s="16">
        <f t="shared" si="64"/>
        <v>38</v>
      </c>
      <c r="T99" s="16">
        <v>0</v>
      </c>
      <c r="U99" s="16"/>
      <c r="V99" s="16"/>
      <c r="W99" s="17"/>
      <c r="X99" s="17"/>
      <c r="Y99" s="17"/>
      <c r="Z99" s="17"/>
      <c r="AA99" s="17"/>
      <c r="AB99" s="18"/>
      <c r="AC99" s="16"/>
    </row>
    <row r="100" spans="1:29" s="19" customFormat="1" ht="75" hidden="1" x14ac:dyDescent="0.25">
      <c r="A100" s="65"/>
      <c r="B100" s="53" t="str">
        <f>+[1]SI!A65</f>
        <v>SI.PY.3.7. Artículos en Revistas Indexadas</v>
      </c>
      <c r="C100" s="53"/>
      <c r="D100" s="12" t="s">
        <v>69</v>
      </c>
      <c r="E100" s="20" t="s">
        <v>98</v>
      </c>
      <c r="F100" s="20">
        <v>0</v>
      </c>
      <c r="G100" s="20">
        <v>6</v>
      </c>
      <c r="H100" s="12">
        <v>2</v>
      </c>
      <c r="I100" s="12" t="s">
        <v>67</v>
      </c>
      <c r="J100" s="33">
        <v>0</v>
      </c>
      <c r="K100" s="14">
        <f t="shared" si="60"/>
        <v>0</v>
      </c>
      <c r="L100" s="15" t="str">
        <f t="shared" si="56"/>
        <v>MUY BAJO</v>
      </c>
      <c r="M100" s="14">
        <f t="shared" si="67"/>
        <v>0</v>
      </c>
      <c r="N100" s="15" t="str">
        <f t="shared" si="57"/>
        <v>MUY BAJO</v>
      </c>
      <c r="O100" s="14">
        <f t="shared" si="62"/>
        <v>0</v>
      </c>
      <c r="P100" s="15" t="str">
        <f t="shared" si="58"/>
        <v>MUY BAJO</v>
      </c>
      <c r="Q100" s="16"/>
      <c r="R100" s="16">
        <v>4</v>
      </c>
      <c r="S100" s="16">
        <f t="shared" si="64"/>
        <v>4</v>
      </c>
      <c r="T100" s="16">
        <v>0</v>
      </c>
      <c r="U100" s="16"/>
      <c r="V100" s="16"/>
      <c r="W100" s="17"/>
      <c r="X100" s="17"/>
      <c r="Y100" s="17"/>
      <c r="Z100" s="17"/>
      <c r="AA100" s="17"/>
      <c r="AB100" s="18"/>
      <c r="AC100" s="16"/>
    </row>
    <row r="101" spans="1:29" s="19" customFormat="1" ht="45" hidden="1" x14ac:dyDescent="0.25">
      <c r="A101" s="65"/>
      <c r="B101" s="53" t="str">
        <f>+[1]SI!A66</f>
        <v>SI.PY.3.7. Artículos en Revistas Indexadas</v>
      </c>
      <c r="C101" s="53"/>
      <c r="D101" s="12" t="s">
        <v>69</v>
      </c>
      <c r="E101" s="20" t="s">
        <v>99</v>
      </c>
      <c r="F101" s="20">
        <v>0</v>
      </c>
      <c r="G101" s="20">
        <v>6</v>
      </c>
      <c r="H101" s="12">
        <v>2</v>
      </c>
      <c r="I101" s="12" t="s">
        <v>67</v>
      </c>
      <c r="J101" s="33">
        <v>0</v>
      </c>
      <c r="K101" s="14">
        <f t="shared" si="60"/>
        <v>0</v>
      </c>
      <c r="L101" s="15" t="str">
        <f t="shared" si="56"/>
        <v>MUY BAJO</v>
      </c>
      <c r="M101" s="14">
        <f t="shared" si="67"/>
        <v>0</v>
      </c>
      <c r="N101" s="15" t="str">
        <f t="shared" si="57"/>
        <v>MUY BAJO</v>
      </c>
      <c r="O101" s="14">
        <f t="shared" si="62"/>
        <v>0</v>
      </c>
      <c r="P101" s="15" t="str">
        <f t="shared" si="58"/>
        <v>MUY BAJO</v>
      </c>
      <c r="Q101" s="16"/>
      <c r="R101" s="16">
        <v>2</v>
      </c>
      <c r="S101" s="16">
        <f t="shared" si="64"/>
        <v>2</v>
      </c>
      <c r="T101" s="16">
        <v>0</v>
      </c>
      <c r="U101" s="16"/>
      <c r="V101" s="16"/>
      <c r="W101" s="17"/>
      <c r="X101" s="17"/>
      <c r="Y101" s="17"/>
      <c r="Z101" s="17"/>
      <c r="AA101" s="17"/>
      <c r="AB101" s="18"/>
      <c r="AC101" s="16"/>
    </row>
    <row r="102" spans="1:29" s="19" customFormat="1" ht="75" hidden="1" x14ac:dyDescent="0.25">
      <c r="A102" s="65"/>
      <c r="B102" s="53" t="str">
        <f>+[1]SI!A67</f>
        <v>SI.PY.3.7. Artículos en Revistas Indexadas</v>
      </c>
      <c r="C102" s="53"/>
      <c r="D102" s="12" t="s">
        <v>68</v>
      </c>
      <c r="E102" s="20" t="s">
        <v>98</v>
      </c>
      <c r="F102" s="20">
        <v>0</v>
      </c>
      <c r="G102" s="20">
        <v>6</v>
      </c>
      <c r="H102" s="12">
        <v>2</v>
      </c>
      <c r="I102" s="12" t="s">
        <v>67</v>
      </c>
      <c r="J102" s="33">
        <v>0</v>
      </c>
      <c r="K102" s="14">
        <f t="shared" si="60"/>
        <v>0</v>
      </c>
      <c r="L102" s="15" t="str">
        <f t="shared" si="56"/>
        <v>MUY BAJO</v>
      </c>
      <c r="M102" s="14">
        <f t="shared" si="67"/>
        <v>0</v>
      </c>
      <c r="N102" s="15" t="str">
        <f t="shared" si="57"/>
        <v>MUY BAJO</v>
      </c>
      <c r="O102" s="14">
        <f t="shared" si="62"/>
        <v>0</v>
      </c>
      <c r="P102" s="15" t="str">
        <f t="shared" si="58"/>
        <v>MUY BAJO</v>
      </c>
      <c r="Q102" s="16"/>
      <c r="R102" s="16">
        <v>4</v>
      </c>
      <c r="S102" s="16">
        <f t="shared" si="64"/>
        <v>4</v>
      </c>
      <c r="T102" s="16">
        <v>0</v>
      </c>
      <c r="U102" s="16"/>
      <c r="V102" s="16"/>
      <c r="W102" s="17"/>
      <c r="X102" s="17"/>
      <c r="Y102" s="17"/>
      <c r="Z102" s="17"/>
      <c r="AA102" s="17"/>
      <c r="AB102" s="18"/>
      <c r="AC102" s="16"/>
    </row>
    <row r="103" spans="1:29" s="19" customFormat="1" ht="45" hidden="1" x14ac:dyDescent="0.25">
      <c r="A103" s="65"/>
      <c r="B103" s="53" t="str">
        <f>+[1]SI!A68</f>
        <v>SI.PY.3.7. Artículos en Revistas Indexadas</v>
      </c>
      <c r="C103" s="53"/>
      <c r="D103" s="12" t="s">
        <v>68</v>
      </c>
      <c r="E103" s="20" t="s">
        <v>99</v>
      </c>
      <c r="F103" s="20">
        <v>0</v>
      </c>
      <c r="G103" s="20">
        <v>6</v>
      </c>
      <c r="H103" s="12">
        <v>2</v>
      </c>
      <c r="I103" s="12" t="s">
        <v>67</v>
      </c>
      <c r="J103" s="33">
        <v>0</v>
      </c>
      <c r="K103" s="14">
        <f t="shared" si="60"/>
        <v>0</v>
      </c>
      <c r="L103" s="15" t="str">
        <f t="shared" si="56"/>
        <v>MUY BAJO</v>
      </c>
      <c r="M103" s="14">
        <f t="shared" si="67"/>
        <v>0</v>
      </c>
      <c r="N103" s="15" t="str">
        <f t="shared" si="57"/>
        <v>MUY BAJO</v>
      </c>
      <c r="O103" s="14">
        <f t="shared" si="62"/>
        <v>0</v>
      </c>
      <c r="P103" s="15" t="str">
        <f t="shared" si="58"/>
        <v>MUY BAJO</v>
      </c>
      <c r="Q103" s="16"/>
      <c r="R103" s="16">
        <v>2</v>
      </c>
      <c r="S103" s="16">
        <f t="shared" si="64"/>
        <v>2</v>
      </c>
      <c r="T103" s="16">
        <v>0</v>
      </c>
      <c r="U103" s="16"/>
      <c r="V103" s="16"/>
      <c r="W103" s="17"/>
      <c r="X103" s="17"/>
      <c r="Y103" s="17"/>
      <c r="Z103" s="17"/>
      <c r="AA103" s="17"/>
      <c r="AB103" s="18"/>
      <c r="AC103" s="16"/>
    </row>
    <row r="104" spans="1:29" s="19" customFormat="1" ht="75" hidden="1" x14ac:dyDescent="0.25">
      <c r="A104" s="65"/>
      <c r="B104" s="53" t="str">
        <f>+[1]SI!A69</f>
        <v>SI.PY.3.7. Artículos en Revistas Indexadas</v>
      </c>
      <c r="C104" s="53"/>
      <c r="D104" s="12" t="s">
        <v>87</v>
      </c>
      <c r="E104" s="20" t="s">
        <v>98</v>
      </c>
      <c r="F104" s="20">
        <v>0</v>
      </c>
      <c r="G104" s="20">
        <v>6</v>
      </c>
      <c r="H104" s="12">
        <v>2</v>
      </c>
      <c r="I104" s="12" t="s">
        <v>67</v>
      </c>
      <c r="J104" s="33">
        <v>0</v>
      </c>
      <c r="K104" s="14">
        <f t="shared" si="60"/>
        <v>0</v>
      </c>
      <c r="L104" s="15" t="str">
        <f t="shared" si="56"/>
        <v>MUY BAJO</v>
      </c>
      <c r="M104" s="14">
        <f t="shared" si="67"/>
        <v>0</v>
      </c>
      <c r="N104" s="15" t="str">
        <f t="shared" si="57"/>
        <v>MUY BAJO</v>
      </c>
      <c r="O104" s="14">
        <f t="shared" si="62"/>
        <v>0</v>
      </c>
      <c r="P104" s="15" t="str">
        <f t="shared" si="58"/>
        <v>MUY BAJO</v>
      </c>
      <c r="Q104" s="16"/>
      <c r="R104" s="16">
        <v>4</v>
      </c>
      <c r="S104" s="16">
        <f t="shared" si="64"/>
        <v>4</v>
      </c>
      <c r="T104" s="16">
        <v>0</v>
      </c>
      <c r="U104" s="16"/>
      <c r="V104" s="16"/>
      <c r="W104" s="17"/>
      <c r="X104" s="17"/>
      <c r="Y104" s="17"/>
      <c r="Z104" s="17"/>
      <c r="AA104" s="17"/>
      <c r="AB104" s="18"/>
      <c r="AC104" s="16"/>
    </row>
    <row r="105" spans="1:29" s="19" customFormat="1" ht="45" hidden="1" x14ac:dyDescent="0.25">
      <c r="A105" s="65"/>
      <c r="B105" s="53" t="str">
        <f>+[1]SI!A70</f>
        <v>SI.PY.3.7. Artículos en Revistas Indexadas</v>
      </c>
      <c r="C105" s="53"/>
      <c r="D105" s="12" t="s">
        <v>87</v>
      </c>
      <c r="E105" s="20" t="s">
        <v>99</v>
      </c>
      <c r="F105" s="20">
        <v>0</v>
      </c>
      <c r="G105" s="20">
        <v>6</v>
      </c>
      <c r="H105" s="12">
        <v>2</v>
      </c>
      <c r="I105" s="12" t="s">
        <v>67</v>
      </c>
      <c r="J105" s="33">
        <v>0</v>
      </c>
      <c r="K105" s="14">
        <f t="shared" si="60"/>
        <v>0</v>
      </c>
      <c r="L105" s="15" t="str">
        <f t="shared" si="56"/>
        <v>MUY BAJO</v>
      </c>
      <c r="M105" s="14">
        <f t="shared" si="67"/>
        <v>0</v>
      </c>
      <c r="N105" s="15" t="str">
        <f t="shared" si="57"/>
        <v>MUY BAJO</v>
      </c>
      <c r="O105" s="14">
        <f t="shared" si="62"/>
        <v>0</v>
      </c>
      <c r="P105" s="15" t="str">
        <f t="shared" si="58"/>
        <v>MUY BAJO</v>
      </c>
      <c r="Q105" s="16"/>
      <c r="R105" s="16">
        <v>2</v>
      </c>
      <c r="S105" s="16">
        <f t="shared" si="64"/>
        <v>2</v>
      </c>
      <c r="T105" s="16">
        <v>0</v>
      </c>
      <c r="U105" s="16"/>
      <c r="V105" s="16"/>
      <c r="W105" s="17"/>
      <c r="X105" s="17"/>
      <c r="Y105" s="17"/>
      <c r="Z105" s="17"/>
      <c r="AA105" s="17"/>
      <c r="AB105" s="18"/>
      <c r="AC105" s="16"/>
    </row>
    <row r="106" spans="1:29" s="19" customFormat="1" ht="90" hidden="1" x14ac:dyDescent="0.25">
      <c r="A106" s="65"/>
      <c r="B106" s="53" t="str">
        <f>+[1]SI!A71</f>
        <v>SI.PY.3.8. Consolidación e Implementación del Plan Estratégico de Ciencia, Tecnología e Innovación -PECTI</v>
      </c>
      <c r="C106" s="53"/>
      <c r="D106" s="12" t="s">
        <v>71</v>
      </c>
      <c r="E106" s="20" t="s">
        <v>100</v>
      </c>
      <c r="F106" s="20">
        <v>0</v>
      </c>
      <c r="G106" s="20">
        <v>100</v>
      </c>
      <c r="H106" s="12">
        <v>40</v>
      </c>
      <c r="I106" s="12" t="s">
        <v>67</v>
      </c>
      <c r="J106" s="33">
        <v>0</v>
      </c>
      <c r="K106" s="14">
        <f t="shared" si="60"/>
        <v>0</v>
      </c>
      <c r="L106" s="15" t="str">
        <f t="shared" si="56"/>
        <v>MUY BAJO</v>
      </c>
      <c r="M106" s="14">
        <f t="shared" si="67"/>
        <v>0</v>
      </c>
      <c r="N106" s="15" t="str">
        <f t="shared" si="57"/>
        <v>MUY BAJO</v>
      </c>
      <c r="O106" s="14">
        <f t="shared" si="62"/>
        <v>0</v>
      </c>
      <c r="P106" s="15" t="str">
        <f t="shared" si="58"/>
        <v>MUY BAJO</v>
      </c>
      <c r="Q106" s="16"/>
      <c r="R106" s="16">
        <v>100</v>
      </c>
      <c r="S106" s="16">
        <f t="shared" si="64"/>
        <v>100</v>
      </c>
      <c r="T106" s="16">
        <v>0</v>
      </c>
      <c r="U106" s="16"/>
      <c r="V106" s="16"/>
      <c r="W106" s="17"/>
      <c r="X106" s="17"/>
      <c r="Y106" s="17"/>
      <c r="Z106" s="17"/>
      <c r="AA106" s="17"/>
      <c r="AB106" s="18"/>
      <c r="AC106" s="16"/>
    </row>
    <row r="107" spans="1:29" s="19" customFormat="1" ht="45" hidden="1" x14ac:dyDescent="0.25">
      <c r="A107" s="65"/>
      <c r="B107" s="53" t="str">
        <f>+[1]SI!A72</f>
        <v>SI.PY.3.9. Apoyo laboratorios de investigación</v>
      </c>
      <c r="C107" s="53"/>
      <c r="D107" s="12" t="s">
        <v>65</v>
      </c>
      <c r="E107" s="20" t="s">
        <v>101</v>
      </c>
      <c r="F107" s="20">
        <v>9</v>
      </c>
      <c r="G107" s="20">
        <v>9</v>
      </c>
      <c r="H107" s="12">
        <v>9</v>
      </c>
      <c r="I107" s="12" t="s">
        <v>78</v>
      </c>
      <c r="J107" s="33">
        <v>9</v>
      </c>
      <c r="K107" s="14">
        <f t="shared" si="60"/>
        <v>1</v>
      </c>
      <c r="L107" s="15" t="str">
        <f t="shared" si="56"/>
        <v>MUY ALTO</v>
      </c>
      <c r="M107" s="14">
        <f t="shared" si="67"/>
        <v>0</v>
      </c>
      <c r="N107" s="15" t="str">
        <f t="shared" si="57"/>
        <v>MUY BAJO</v>
      </c>
      <c r="O107" s="14">
        <f t="shared" si="62"/>
        <v>0</v>
      </c>
      <c r="P107" s="15" t="str">
        <f t="shared" si="58"/>
        <v>MUY BAJO</v>
      </c>
      <c r="Q107" s="16"/>
      <c r="R107" s="16">
        <v>700</v>
      </c>
      <c r="S107" s="16">
        <f t="shared" si="64"/>
        <v>700</v>
      </c>
      <c r="T107" s="16">
        <v>111</v>
      </c>
      <c r="U107" s="16"/>
      <c r="V107" s="16"/>
      <c r="W107" s="17"/>
      <c r="X107" s="17"/>
      <c r="Y107" s="17"/>
      <c r="Z107" s="17"/>
      <c r="AA107" s="17"/>
      <c r="AB107" s="18"/>
      <c r="AC107" s="16"/>
    </row>
    <row r="108" spans="1:29" s="19" customFormat="1" ht="90" hidden="1" x14ac:dyDescent="0.25">
      <c r="A108" s="65"/>
      <c r="B108" s="53" t="str">
        <f>+[1]SI!A73</f>
        <v>SI.PY.3.11. Apoyo al desarrollo de doctorados</v>
      </c>
      <c r="C108" s="53"/>
      <c r="D108" s="12" t="s">
        <v>65</v>
      </c>
      <c r="E108" s="20" t="s">
        <v>102</v>
      </c>
      <c r="F108" s="20">
        <v>2</v>
      </c>
      <c r="G108" s="20">
        <v>2</v>
      </c>
      <c r="H108" s="12">
        <v>2</v>
      </c>
      <c r="I108" s="12" t="s">
        <v>78</v>
      </c>
      <c r="J108" s="33">
        <v>0</v>
      </c>
      <c r="K108" s="14">
        <f t="shared" si="60"/>
        <v>0</v>
      </c>
      <c r="L108" s="15" t="str">
        <f t="shared" si="56"/>
        <v>MUY BAJO</v>
      </c>
      <c r="M108" s="14">
        <f t="shared" si="67"/>
        <v>0</v>
      </c>
      <c r="N108" s="15" t="str">
        <f t="shared" si="57"/>
        <v>MUY BAJO</v>
      </c>
      <c r="O108" s="14">
        <f t="shared" si="62"/>
        <v>0</v>
      </c>
      <c r="P108" s="15" t="str">
        <f t="shared" si="58"/>
        <v>MUY BAJO</v>
      </c>
      <c r="Q108" s="16"/>
      <c r="R108" s="16">
        <v>100</v>
      </c>
      <c r="S108" s="16">
        <f t="shared" si="64"/>
        <v>100</v>
      </c>
      <c r="T108" s="16">
        <v>0</v>
      </c>
      <c r="U108" s="16"/>
      <c r="V108" s="16"/>
      <c r="W108" s="17"/>
      <c r="X108" s="17"/>
      <c r="Y108" s="17"/>
      <c r="Z108" s="17"/>
      <c r="AA108" s="17"/>
      <c r="AB108" s="18"/>
      <c r="AC108" s="16"/>
    </row>
    <row r="109" spans="1:29" s="19" customFormat="1" ht="45" hidden="1" x14ac:dyDescent="0.25">
      <c r="A109" s="65"/>
      <c r="B109" s="53" t="str">
        <f>+[1]SI!A74</f>
        <v>SI.PY.3.10. Apoyo al desarrollo de doctorados</v>
      </c>
      <c r="C109" s="53"/>
      <c r="D109" s="12" t="s">
        <v>65</v>
      </c>
      <c r="E109" s="20" t="s">
        <v>103</v>
      </c>
      <c r="F109" s="20">
        <v>3</v>
      </c>
      <c r="G109" s="20">
        <v>5</v>
      </c>
      <c r="H109" s="12">
        <v>3</v>
      </c>
      <c r="I109" s="12" t="s">
        <v>78</v>
      </c>
      <c r="J109" s="33">
        <v>3</v>
      </c>
      <c r="K109" s="14">
        <f t="shared" si="60"/>
        <v>1</v>
      </c>
      <c r="L109" s="15" t="str">
        <f t="shared" si="56"/>
        <v>MUY ALTO</v>
      </c>
      <c r="M109" s="14">
        <f t="shared" si="67"/>
        <v>0</v>
      </c>
      <c r="N109" s="15" t="str">
        <f t="shared" si="57"/>
        <v>MUY BAJO</v>
      </c>
      <c r="O109" s="14">
        <f t="shared" si="62"/>
        <v>0</v>
      </c>
      <c r="P109" s="15" t="str">
        <f t="shared" si="58"/>
        <v>MUY BAJO</v>
      </c>
      <c r="Q109" s="16"/>
      <c r="R109" s="16">
        <v>500</v>
      </c>
      <c r="S109" s="16">
        <f t="shared" si="64"/>
        <v>500</v>
      </c>
      <c r="T109" s="16">
        <v>85</v>
      </c>
      <c r="U109" s="16"/>
      <c r="V109" s="16"/>
      <c r="W109" s="17"/>
      <c r="X109" s="17"/>
      <c r="Y109" s="17"/>
      <c r="Z109" s="17"/>
      <c r="AA109" s="17"/>
      <c r="AB109" s="18"/>
      <c r="AC109" s="16"/>
    </row>
    <row r="110" spans="1:29" ht="27" customHeight="1" thickBot="1" x14ac:dyDescent="0.3">
      <c r="A110" s="65"/>
      <c r="B110" s="52" t="s">
        <v>31</v>
      </c>
      <c r="C110" s="52"/>
      <c r="D110" s="23"/>
      <c r="E110" s="23"/>
      <c r="F110" s="23"/>
      <c r="G110" s="23"/>
      <c r="H110" s="23"/>
      <c r="I110" s="23"/>
      <c r="J110" s="23"/>
      <c r="K110" s="24">
        <f>AVERAGE(K81:K109)</f>
        <v>0.1397646414887794</v>
      </c>
      <c r="L110" s="15" t="str">
        <f t="shared" si="56"/>
        <v>MUY BAJO</v>
      </c>
      <c r="M110" s="24">
        <f>AVERAGE(M81:M109)</f>
        <v>2.3346515876870415E-2</v>
      </c>
      <c r="N110" s="15" t="str">
        <f t="shared" si="57"/>
        <v>MUY BAJO</v>
      </c>
      <c r="O110" s="24">
        <f>AVERAGE(O81:O109)</f>
        <v>9.9082921172354305E-3</v>
      </c>
      <c r="P110" s="15" t="str">
        <f t="shared" si="58"/>
        <v>MUY BAJO</v>
      </c>
      <c r="Q110" s="25">
        <f t="shared" ref="Q110" si="68">SUM(Q81:Q109)</f>
        <v>165</v>
      </c>
      <c r="R110" s="25">
        <v>3002</v>
      </c>
      <c r="S110" s="25">
        <f t="shared" ref="S110:U110" si="69">SUM(S81:S109)</f>
        <v>2837</v>
      </c>
      <c r="T110" s="25">
        <v>390</v>
      </c>
      <c r="U110" s="25">
        <f t="shared" si="69"/>
        <v>0</v>
      </c>
      <c r="V110" s="25">
        <f t="shared" ref="V110:Z110" si="70">SUM(V81:V93)</f>
        <v>1746</v>
      </c>
      <c r="W110" s="25">
        <f t="shared" si="70"/>
        <v>1012</v>
      </c>
      <c r="X110" s="25">
        <f t="shared" si="70"/>
        <v>1057</v>
      </c>
      <c r="Y110" s="25" t="e">
        <f t="shared" si="70"/>
        <v>#DIV/0!</v>
      </c>
      <c r="Z110" s="25" t="e">
        <f t="shared" si="70"/>
        <v>#DIV/0!</v>
      </c>
      <c r="AA110" s="27"/>
      <c r="AC110" s="25">
        <v>2110</v>
      </c>
    </row>
    <row r="111" spans="1:29" s="19" customFormat="1" ht="27" hidden="1" customHeight="1" x14ac:dyDescent="0.25">
      <c r="A111" s="65"/>
      <c r="B111" s="53" t="str">
        <f>+[1]SI!A81</f>
        <v>SI.PY.4.1. Registro</v>
      </c>
      <c r="C111" s="53"/>
      <c r="D111" s="12" t="s">
        <v>71</v>
      </c>
      <c r="E111" s="20" t="s">
        <v>104</v>
      </c>
      <c r="F111" s="20">
        <v>14</v>
      </c>
      <c r="G111" s="20">
        <v>23</v>
      </c>
      <c r="H111" s="20">
        <v>3</v>
      </c>
      <c r="I111" s="20" t="s">
        <v>67</v>
      </c>
      <c r="J111" s="33">
        <v>2</v>
      </c>
      <c r="K111" s="14">
        <f t="shared" ref="K111:K112" si="71">+J111/H111</f>
        <v>0.66666666666666663</v>
      </c>
      <c r="L111" s="15" t="str">
        <f t="shared" si="56"/>
        <v>ALTO</v>
      </c>
      <c r="M111" s="14">
        <f t="shared" ref="M111:M112" si="72">+Q111/R111</f>
        <v>0.15873015873015872</v>
      </c>
      <c r="N111" s="15" t="str">
        <f t="shared" si="57"/>
        <v>MUY BAJO</v>
      </c>
      <c r="O111" s="14">
        <f t="shared" ref="O111:O112" si="73">+K111*M111</f>
        <v>0.10582010582010581</v>
      </c>
      <c r="P111" s="15" t="str">
        <f t="shared" si="58"/>
        <v>MUY BAJO</v>
      </c>
      <c r="Q111" s="16">
        <f t="shared" ref="Q111:Q112" si="74">+T111+U111</f>
        <v>20</v>
      </c>
      <c r="R111" s="16">
        <v>126</v>
      </c>
      <c r="S111" s="16">
        <f t="shared" ref="S111:S112" si="75">+R111-Q111</f>
        <v>106</v>
      </c>
      <c r="T111" s="16">
        <v>20</v>
      </c>
      <c r="U111" s="16">
        <v>0</v>
      </c>
      <c r="V111" s="16">
        <v>56</v>
      </c>
      <c r="W111" s="17">
        <f>ROUND(X111*$X$430/$S$431,0)</f>
        <v>33</v>
      </c>
      <c r="X111" s="17">
        <v>34</v>
      </c>
      <c r="Y111" s="17" t="e">
        <f>ROUND(Z111*$Z$430/$Z$431,0)</f>
        <v>#DIV/0!</v>
      </c>
      <c r="Z111" s="17" t="e">
        <f>+ROUND(AA111*$Z$430/$Z$431,0)</f>
        <v>#DIV/0!</v>
      </c>
      <c r="AA111" s="17">
        <f>ROUND('[2]P. ACCIÓN CONSOLIDADO SEPT.21'!$CF45/1000000,0)</f>
        <v>26</v>
      </c>
      <c r="AB111" s="18">
        <f>+'[3]P. ACCIÓN A 30 DIC DE 2021 '!$AH44</f>
        <v>29062341</v>
      </c>
      <c r="AC111" s="16">
        <v>57</v>
      </c>
    </row>
    <row r="112" spans="1:29" s="19" customFormat="1" ht="27" hidden="1" customHeight="1" x14ac:dyDescent="0.25">
      <c r="A112" s="65"/>
      <c r="B112" s="53" t="str">
        <f>+[1]SI!A82</f>
        <v>SI.PY.4.2. Validación</v>
      </c>
      <c r="C112" s="53"/>
      <c r="D112" s="12" t="s">
        <v>71</v>
      </c>
      <c r="E112" s="20" t="s">
        <v>105</v>
      </c>
      <c r="F112" s="20">
        <v>5</v>
      </c>
      <c r="G112" s="20">
        <v>8</v>
      </c>
      <c r="H112" s="20">
        <v>1</v>
      </c>
      <c r="I112" s="20" t="s">
        <v>67</v>
      </c>
      <c r="J112" s="33">
        <v>0.2</v>
      </c>
      <c r="K112" s="14">
        <f t="shared" si="71"/>
        <v>0.2</v>
      </c>
      <c r="L112" s="15" t="str">
        <f t="shared" si="56"/>
        <v>MUY BAJO</v>
      </c>
      <c r="M112" s="14">
        <f t="shared" si="72"/>
        <v>0</v>
      </c>
      <c r="N112" s="15" t="str">
        <f t="shared" si="57"/>
        <v>MUY BAJO</v>
      </c>
      <c r="O112" s="14">
        <f t="shared" si="73"/>
        <v>0</v>
      </c>
      <c r="P112" s="15" t="str">
        <f t="shared" si="58"/>
        <v>MUY BAJO</v>
      </c>
      <c r="Q112" s="16">
        <f t="shared" si="74"/>
        <v>0</v>
      </c>
      <c r="R112" s="16">
        <v>45</v>
      </c>
      <c r="S112" s="16">
        <f t="shared" si="75"/>
        <v>45</v>
      </c>
      <c r="T112" s="16">
        <v>0</v>
      </c>
      <c r="U112" s="16">
        <v>0</v>
      </c>
      <c r="V112" s="16">
        <v>13</v>
      </c>
      <c r="W112" s="17">
        <f>ROUND(X112*$X$430/$S$431,0)</f>
        <v>12</v>
      </c>
      <c r="X112" s="17">
        <v>13</v>
      </c>
      <c r="Y112" s="17" t="e">
        <f>ROUND(Z112*$Z$430/$Z$431,0)</f>
        <v>#DIV/0!</v>
      </c>
      <c r="Z112" s="17" t="e">
        <f>+ROUND(AA112*$Z$430/$Z$431,0)</f>
        <v>#DIV/0!</v>
      </c>
      <c r="AA112" s="17">
        <f>ROUND('[2]P. ACCIÓN CONSOLIDADO SEPT.21'!$CF46/1000000,0)</f>
        <v>0</v>
      </c>
      <c r="AB112" s="18">
        <f>+'[3]P. ACCIÓN A 30 DIC DE 2021 '!$AH45</f>
        <v>3043070</v>
      </c>
      <c r="AC112" s="16">
        <v>13</v>
      </c>
    </row>
    <row r="113" spans="1:29" ht="27" customHeight="1" thickBot="1" x14ac:dyDescent="0.3">
      <c r="A113" s="65"/>
      <c r="B113" s="52" t="s">
        <v>32</v>
      </c>
      <c r="C113" s="52"/>
      <c r="D113" s="23"/>
      <c r="E113" s="23"/>
      <c r="F113" s="23"/>
      <c r="G113" s="23"/>
      <c r="H113" s="23"/>
      <c r="I113" s="23"/>
      <c r="J113" s="23"/>
      <c r="K113" s="24">
        <f>AVERAGE(K111:K112)</f>
        <v>0.43333333333333335</v>
      </c>
      <c r="L113" s="15" t="str">
        <f t="shared" si="56"/>
        <v>MEDIO</v>
      </c>
      <c r="M113" s="24">
        <f>AVERAGE(M111:M112)</f>
        <v>7.9365079365079361E-2</v>
      </c>
      <c r="N113" s="15" t="str">
        <f t="shared" si="57"/>
        <v>MUY BAJO</v>
      </c>
      <c r="O113" s="24">
        <f>AVERAGE(O111:O112)</f>
        <v>5.2910052910052907E-2</v>
      </c>
      <c r="P113" s="15" t="str">
        <f t="shared" si="58"/>
        <v>MUY BAJO</v>
      </c>
      <c r="Q113" s="25">
        <f>SUM(Q111:Q112)</f>
        <v>20</v>
      </c>
      <c r="R113" s="25">
        <v>171</v>
      </c>
      <c r="S113" s="25">
        <f t="shared" ref="S113:V113" si="76">SUM(S111:S112)</f>
        <v>151</v>
      </c>
      <c r="T113" s="25">
        <v>20</v>
      </c>
      <c r="U113" s="25">
        <f t="shared" si="76"/>
        <v>0</v>
      </c>
      <c r="V113" s="25">
        <f t="shared" si="76"/>
        <v>69</v>
      </c>
      <c r="W113" s="25">
        <f>SUM(W111:W112)</f>
        <v>45</v>
      </c>
      <c r="X113" s="25">
        <f t="shared" ref="X113:Z113" si="77">SUM(X111:X112)</f>
        <v>47</v>
      </c>
      <c r="Y113" s="25" t="e">
        <f t="shared" si="77"/>
        <v>#DIV/0!</v>
      </c>
      <c r="Z113" s="25" t="e">
        <f t="shared" si="77"/>
        <v>#DIV/0!</v>
      </c>
      <c r="AA113" s="27"/>
      <c r="AC113" s="25">
        <v>70</v>
      </c>
    </row>
    <row r="114" spans="1:29" s="19" customFormat="1" ht="60" hidden="1" x14ac:dyDescent="0.25">
      <c r="A114" s="65"/>
      <c r="B114" s="53" t="str">
        <f>+[1]SI!A89</f>
        <v>SI.PY.5.1. Desarrollo de proyectos</v>
      </c>
      <c r="C114" s="53"/>
      <c r="D114" s="12" t="s">
        <v>71</v>
      </c>
      <c r="E114" s="20" t="s">
        <v>106</v>
      </c>
      <c r="F114" s="20">
        <v>60</v>
      </c>
      <c r="G114" s="20">
        <v>96</v>
      </c>
      <c r="H114" s="12">
        <v>12</v>
      </c>
      <c r="I114" s="12" t="s">
        <v>67</v>
      </c>
      <c r="J114" s="33">
        <v>10</v>
      </c>
      <c r="K114" s="14">
        <f t="shared" ref="K114" si="78">+J114/H114</f>
        <v>0.83333333333333337</v>
      </c>
      <c r="L114" s="15" t="str">
        <f t="shared" si="56"/>
        <v>MUY ALTO</v>
      </c>
      <c r="M114" s="14">
        <f>+Q114/R114</f>
        <v>0.10041666666666667</v>
      </c>
      <c r="N114" s="15" t="str">
        <f t="shared" si="57"/>
        <v>MUY BAJO</v>
      </c>
      <c r="O114" s="14">
        <f>+K114*M114</f>
        <v>8.3680555555555564E-2</v>
      </c>
      <c r="P114" s="15" t="str">
        <f t="shared" si="58"/>
        <v>MUY BAJO</v>
      </c>
      <c r="Q114" s="16">
        <f t="shared" ref="Q114" si="79">+T114+U114</f>
        <v>241</v>
      </c>
      <c r="R114" s="16">
        <v>2400</v>
      </c>
      <c r="S114" s="16">
        <f t="shared" ref="S114" si="80">+R114-Q114</f>
        <v>2159</v>
      </c>
      <c r="T114" s="16">
        <v>241</v>
      </c>
      <c r="U114" s="16">
        <v>0</v>
      </c>
      <c r="V114" s="16">
        <v>3989</v>
      </c>
      <c r="W114" s="17">
        <f>ROUND(X114*$X$430/$S$431,0)</f>
        <v>2716</v>
      </c>
      <c r="X114" s="17">
        <v>2834</v>
      </c>
      <c r="Y114" s="17" t="e">
        <f>ROUND(Z114*$Z$430/$Z$431,0)</f>
        <v>#DIV/0!</v>
      </c>
      <c r="Z114" s="17" t="e">
        <f>+ROUND(AA114*$Z$430/$Z$431,0)</f>
        <v>#DIV/0!</v>
      </c>
      <c r="AA114" s="17">
        <f>ROUND('[2]P. ACCIÓN CONSOLIDADO SEPT.21'!$CF47/1000000,0)</f>
        <v>1774</v>
      </c>
      <c r="AB114" s="18">
        <f>+'[3]P. ACCIÓN A 30 DIC DE 2021 '!$AH$46</f>
        <v>2152179683</v>
      </c>
      <c r="AC114" s="16">
        <v>4385</v>
      </c>
    </row>
    <row r="115" spans="1:29" ht="27" customHeight="1" thickBot="1" x14ac:dyDescent="0.3">
      <c r="A115" s="65"/>
      <c r="B115" s="52" t="s">
        <v>33</v>
      </c>
      <c r="C115" s="52"/>
      <c r="D115" s="23"/>
      <c r="E115" s="23"/>
      <c r="F115" s="23"/>
      <c r="G115" s="23"/>
      <c r="H115" s="23"/>
      <c r="I115" s="23"/>
      <c r="J115" s="23"/>
      <c r="K115" s="24">
        <f>AVERAGE(K114)</f>
        <v>0.83333333333333337</v>
      </c>
      <c r="L115" s="15" t="str">
        <f t="shared" si="56"/>
        <v>MUY ALTO</v>
      </c>
      <c r="M115" s="24">
        <f>AVERAGE(M114)</f>
        <v>0.10041666666666667</v>
      </c>
      <c r="N115" s="15" t="str">
        <f t="shared" si="57"/>
        <v>MUY BAJO</v>
      </c>
      <c r="O115" s="24">
        <f>AVERAGE(O114)</f>
        <v>8.3680555555555564E-2</v>
      </c>
      <c r="P115" s="15" t="str">
        <f t="shared" si="58"/>
        <v>MUY BAJO</v>
      </c>
      <c r="Q115" s="25">
        <f>SUM(Q114)</f>
        <v>241</v>
      </c>
      <c r="R115" s="25">
        <v>2400</v>
      </c>
      <c r="S115" s="25">
        <f t="shared" ref="S115:Z115" si="81">SUM(S114)</f>
        <v>2159</v>
      </c>
      <c r="T115" s="25">
        <v>241</v>
      </c>
      <c r="U115" s="25">
        <f t="shared" si="81"/>
        <v>0</v>
      </c>
      <c r="V115" s="25">
        <f t="shared" si="81"/>
        <v>3989</v>
      </c>
      <c r="W115" s="25">
        <f t="shared" si="81"/>
        <v>2716</v>
      </c>
      <c r="X115" s="25">
        <f t="shared" si="81"/>
        <v>2834</v>
      </c>
      <c r="Y115" s="25" t="e">
        <f t="shared" si="81"/>
        <v>#DIV/0!</v>
      </c>
      <c r="Z115" s="25" t="e">
        <f t="shared" si="81"/>
        <v>#DIV/0!</v>
      </c>
      <c r="AA115" s="27"/>
      <c r="AC115" s="25">
        <v>4385</v>
      </c>
    </row>
    <row r="116" spans="1:29" s="19" customFormat="1" ht="27" hidden="1" customHeight="1" x14ac:dyDescent="0.25">
      <c r="A116" s="65"/>
      <c r="B116" s="53" t="str">
        <f>+[1]SI!A96</f>
        <v>SI.PY.6.1. Alojamiento y soporte técnico de Revistas Institucionales</v>
      </c>
      <c r="C116" s="53"/>
      <c r="D116" s="12" t="s">
        <v>71</v>
      </c>
      <c r="E116" s="20" t="s">
        <v>107</v>
      </c>
      <c r="F116" s="20">
        <v>10</v>
      </c>
      <c r="G116" s="20">
        <v>10</v>
      </c>
      <c r="H116" s="20">
        <v>10</v>
      </c>
      <c r="I116" s="20" t="s">
        <v>78</v>
      </c>
      <c r="J116" s="33">
        <v>13</v>
      </c>
      <c r="K116" s="14">
        <f t="shared" ref="K116:K121" si="82">+J116/H116</f>
        <v>1.3</v>
      </c>
      <c r="L116" s="15" t="str">
        <f t="shared" si="56"/>
        <v>MUY ALTO</v>
      </c>
      <c r="M116" s="14">
        <f t="shared" ref="M116:M117" si="83">+Q116/R116</f>
        <v>8.3969465648854963E-2</v>
      </c>
      <c r="N116" s="15" t="str">
        <f t="shared" si="57"/>
        <v>MUY BAJO</v>
      </c>
      <c r="O116" s="14">
        <f t="shared" ref="O116:O121" si="84">+K116*M116</f>
        <v>0.10916030534351145</v>
      </c>
      <c r="P116" s="15" t="str">
        <f t="shared" si="58"/>
        <v>MUY BAJO</v>
      </c>
      <c r="Q116" s="16">
        <f t="shared" ref="Q116:Q121" si="85">+T116+U116</f>
        <v>11</v>
      </c>
      <c r="R116" s="16">
        <v>131</v>
      </c>
      <c r="S116" s="16">
        <f t="shared" ref="S116:S121" si="86">+R116-Q116</f>
        <v>120</v>
      </c>
      <c r="T116" s="16">
        <v>11</v>
      </c>
      <c r="U116" s="16">
        <v>0</v>
      </c>
      <c r="V116" s="16">
        <v>193</v>
      </c>
      <c r="W116" s="17">
        <f>ROUND(X116*$X$430/$S$431,0)</f>
        <v>106</v>
      </c>
      <c r="X116" s="17">
        <v>111</v>
      </c>
      <c r="Y116" s="17" t="e">
        <f>ROUND(Z116*$Z$430/$Z$431,0)</f>
        <v>#DIV/0!</v>
      </c>
      <c r="Z116" s="17" t="e">
        <f>+ROUND(AA116*$Z$430/$Z$431,0)</f>
        <v>#DIV/0!</v>
      </c>
      <c r="AA116" s="17">
        <f>ROUND('[2]P. ACCIÓN CONSOLIDADO SEPT.21'!$CF48/1000000,0)</f>
        <v>116</v>
      </c>
      <c r="AB116" s="18">
        <f>+'[3]P. ACCIÓN A 30 DIC DE 2021 '!$AH47</f>
        <v>130248232</v>
      </c>
      <c r="AC116" s="16">
        <v>213</v>
      </c>
    </row>
    <row r="117" spans="1:29" s="19" customFormat="1" ht="27" hidden="1" customHeight="1" x14ac:dyDescent="0.25">
      <c r="A117" s="65"/>
      <c r="B117" s="53" t="str">
        <f>+[1]SI!A97</f>
        <v>SI.PY.6.2. Revistas Científicas</v>
      </c>
      <c r="C117" s="53"/>
      <c r="D117" s="12" t="s">
        <v>71</v>
      </c>
      <c r="E117" s="20" t="s">
        <v>108</v>
      </c>
      <c r="F117" s="20">
        <v>0</v>
      </c>
      <c r="G117" s="20">
        <v>6</v>
      </c>
      <c r="H117" s="20">
        <v>6</v>
      </c>
      <c r="I117" s="20" t="s">
        <v>78</v>
      </c>
      <c r="J117" s="33">
        <v>2</v>
      </c>
      <c r="K117" s="14">
        <f t="shared" si="82"/>
        <v>0.33333333333333331</v>
      </c>
      <c r="L117" s="15" t="str">
        <f t="shared" si="56"/>
        <v>BAJO</v>
      </c>
      <c r="M117" s="14">
        <f t="shared" si="83"/>
        <v>0.40119760479041916</v>
      </c>
      <c r="N117" s="15" t="str">
        <f t="shared" si="57"/>
        <v>MEDIO</v>
      </c>
      <c r="O117" s="14">
        <f t="shared" si="84"/>
        <v>0.1337325349301397</v>
      </c>
      <c r="P117" s="15" t="str">
        <f t="shared" si="58"/>
        <v>MUY BAJO</v>
      </c>
      <c r="Q117" s="16">
        <f t="shared" si="85"/>
        <v>67</v>
      </c>
      <c r="R117" s="16">
        <v>167</v>
      </c>
      <c r="S117" s="16">
        <f t="shared" si="86"/>
        <v>100</v>
      </c>
      <c r="T117" s="16">
        <v>67</v>
      </c>
      <c r="U117" s="16">
        <v>0</v>
      </c>
      <c r="V117" s="16">
        <v>177</v>
      </c>
      <c r="W117" s="17">
        <f>ROUND(X117*$X$430/$S$431,0)</f>
        <v>125</v>
      </c>
      <c r="X117" s="17">
        <v>130</v>
      </c>
      <c r="Y117" s="17" t="e">
        <f>ROUND(Z117*$Z$430/$Z$431,0)</f>
        <v>#DIV/0!</v>
      </c>
      <c r="Z117" s="17" t="e">
        <f>+ROUND(AA117*$Z$430/$Z$431,0)</f>
        <v>#DIV/0!</v>
      </c>
      <c r="AA117" s="17">
        <f>ROUND('[2]P. ACCIÓN CONSOLIDADO SEPT.21'!$CF49/1000000,0)</f>
        <v>98</v>
      </c>
      <c r="AB117" s="18">
        <f>+'[3]P. ACCIÓN A 30 DIC DE 2021 '!$AH48</f>
        <v>111962041</v>
      </c>
      <c r="AC117" s="16">
        <v>217</v>
      </c>
    </row>
    <row r="118" spans="1:29" s="19" customFormat="1" ht="27" hidden="1" customHeight="1" x14ac:dyDescent="0.25">
      <c r="A118" s="65"/>
      <c r="B118" s="53" t="str">
        <f>+[1]SI!A98</f>
        <v>SI.PY.6.2. Revistas Científicas</v>
      </c>
      <c r="C118" s="53"/>
      <c r="D118" s="12" t="s">
        <v>71</v>
      </c>
      <c r="E118" s="20" t="s">
        <v>109</v>
      </c>
      <c r="F118" s="20">
        <v>0</v>
      </c>
      <c r="G118" s="20">
        <v>5</v>
      </c>
      <c r="H118" s="20">
        <v>3</v>
      </c>
      <c r="I118" s="20" t="s">
        <v>78</v>
      </c>
      <c r="J118" s="33">
        <v>0</v>
      </c>
      <c r="K118" s="14">
        <f t="shared" si="82"/>
        <v>0</v>
      </c>
      <c r="L118" s="15" t="str">
        <f t="shared" si="56"/>
        <v>MUY BAJO</v>
      </c>
      <c r="M118" s="14">
        <v>0</v>
      </c>
      <c r="N118" s="15" t="str">
        <f t="shared" si="57"/>
        <v>MUY BAJO</v>
      </c>
      <c r="O118" s="14">
        <f t="shared" si="84"/>
        <v>0</v>
      </c>
      <c r="P118" s="15" t="str">
        <f t="shared" si="58"/>
        <v>MUY BAJO</v>
      </c>
      <c r="Q118" s="16">
        <v>0</v>
      </c>
      <c r="R118" s="16">
        <v>0</v>
      </c>
      <c r="S118" s="16">
        <f t="shared" si="86"/>
        <v>0</v>
      </c>
      <c r="T118" s="16">
        <v>0</v>
      </c>
      <c r="U118" s="16"/>
      <c r="V118" s="16"/>
      <c r="W118" s="17"/>
      <c r="X118" s="17"/>
      <c r="Y118" s="17"/>
      <c r="Z118" s="17"/>
      <c r="AA118" s="17"/>
      <c r="AB118" s="18"/>
      <c r="AC118" s="16"/>
    </row>
    <row r="119" spans="1:29" s="19" customFormat="1" ht="27" hidden="1" customHeight="1" x14ac:dyDescent="0.25">
      <c r="A119" s="65"/>
      <c r="B119" s="53" t="str">
        <f>+[1]SI!A99</f>
        <v>SI.PY.6.3. Publicación de libros desde la Editorial de la Universidad</v>
      </c>
      <c r="C119" s="53"/>
      <c r="D119" s="12" t="s">
        <v>71</v>
      </c>
      <c r="E119" s="20" t="s">
        <v>110</v>
      </c>
      <c r="F119" s="20">
        <v>79</v>
      </c>
      <c r="G119" s="20">
        <v>115</v>
      </c>
      <c r="H119" s="20">
        <v>12</v>
      </c>
      <c r="I119" s="20" t="s">
        <v>67</v>
      </c>
      <c r="J119" s="33">
        <v>0</v>
      </c>
      <c r="K119" s="14">
        <f t="shared" si="82"/>
        <v>0</v>
      </c>
      <c r="L119" s="15" t="str">
        <f t="shared" si="56"/>
        <v>MUY BAJO</v>
      </c>
      <c r="M119" s="14">
        <f t="shared" ref="M119:M120" si="87">+Q119/R119</f>
        <v>0</v>
      </c>
      <c r="N119" s="15" t="str">
        <f t="shared" si="57"/>
        <v>MUY BAJO</v>
      </c>
      <c r="O119" s="14">
        <f t="shared" si="84"/>
        <v>0</v>
      </c>
      <c r="P119" s="15" t="str">
        <f t="shared" si="58"/>
        <v>MUY BAJO</v>
      </c>
      <c r="Q119" s="16">
        <v>0</v>
      </c>
      <c r="R119" s="16">
        <v>240</v>
      </c>
      <c r="S119" s="16">
        <f t="shared" si="86"/>
        <v>240</v>
      </c>
      <c r="T119" s="16">
        <v>31</v>
      </c>
      <c r="U119" s="16"/>
      <c r="V119" s="16"/>
      <c r="W119" s="17"/>
      <c r="X119" s="17"/>
      <c r="Y119" s="17"/>
      <c r="Z119" s="17"/>
      <c r="AA119" s="17"/>
      <c r="AB119" s="18"/>
      <c r="AC119" s="16"/>
    </row>
    <row r="120" spans="1:29" s="19" customFormat="1" ht="27" hidden="1" customHeight="1" x14ac:dyDescent="0.25">
      <c r="A120" s="65"/>
      <c r="B120" s="53" t="str">
        <f>+[1]SI!A100</f>
        <v>SI.PY.6.4. Eventos y actividades de divulgación de las publicaciones de la Editorial Universidad Surcolombiana</v>
      </c>
      <c r="C120" s="53"/>
      <c r="D120" s="12" t="s">
        <v>71</v>
      </c>
      <c r="E120" s="20" t="s">
        <v>111</v>
      </c>
      <c r="F120" s="20">
        <v>0</v>
      </c>
      <c r="G120" s="20">
        <v>36</v>
      </c>
      <c r="H120" s="20">
        <v>12</v>
      </c>
      <c r="I120" s="20" t="s">
        <v>67</v>
      </c>
      <c r="J120" s="33">
        <v>2</v>
      </c>
      <c r="K120" s="14">
        <f t="shared" si="82"/>
        <v>0.16666666666666666</v>
      </c>
      <c r="L120" s="15" t="str">
        <f t="shared" si="56"/>
        <v>MUY BAJO</v>
      </c>
      <c r="M120" s="14">
        <f t="shared" si="87"/>
        <v>0</v>
      </c>
      <c r="N120" s="15" t="str">
        <f t="shared" si="57"/>
        <v>MUY BAJO</v>
      </c>
      <c r="O120" s="14">
        <f t="shared" si="84"/>
        <v>0</v>
      </c>
      <c r="P120" s="15" t="str">
        <f t="shared" si="58"/>
        <v>MUY BAJO</v>
      </c>
      <c r="Q120" s="16">
        <v>0</v>
      </c>
      <c r="R120" s="16">
        <v>60</v>
      </c>
      <c r="S120" s="16">
        <f t="shared" si="86"/>
        <v>60</v>
      </c>
      <c r="T120" s="16">
        <v>0</v>
      </c>
      <c r="U120" s="16"/>
      <c r="V120" s="16"/>
      <c r="W120" s="17"/>
      <c r="X120" s="17"/>
      <c r="Y120" s="17"/>
      <c r="Z120" s="17"/>
      <c r="AA120" s="17"/>
      <c r="AB120" s="18"/>
      <c r="AC120" s="16"/>
    </row>
    <row r="121" spans="1:29" s="19" customFormat="1" ht="38.450000000000003" hidden="1" customHeight="1" x14ac:dyDescent="0.25">
      <c r="A121" s="65"/>
      <c r="B121" s="53" t="str">
        <f>+[1]SI!A101</f>
        <v>SI.PY.6.4. Eventos y actividades de divulgación de las publicaciones de la Editorial Universidad Surcolombiana</v>
      </c>
      <c r="C121" s="53"/>
      <c r="D121" s="12" t="s">
        <v>71</v>
      </c>
      <c r="E121" s="20" t="s">
        <v>112</v>
      </c>
      <c r="F121" s="20">
        <v>0</v>
      </c>
      <c r="G121" s="20">
        <v>1800</v>
      </c>
      <c r="H121" s="20">
        <v>600</v>
      </c>
      <c r="I121" s="20" t="s">
        <v>67</v>
      </c>
      <c r="J121" s="33">
        <v>2245</v>
      </c>
      <c r="K121" s="14">
        <f t="shared" si="82"/>
        <v>3.7416666666666667</v>
      </c>
      <c r="L121" s="15" t="str">
        <f t="shared" si="56"/>
        <v>MUY ALTO</v>
      </c>
      <c r="M121" s="14">
        <v>0</v>
      </c>
      <c r="N121" s="15" t="str">
        <f t="shared" si="57"/>
        <v>MUY BAJO</v>
      </c>
      <c r="O121" s="14">
        <f t="shared" si="84"/>
        <v>0</v>
      </c>
      <c r="P121" s="15" t="str">
        <f t="shared" si="58"/>
        <v>MUY BAJO</v>
      </c>
      <c r="Q121" s="16">
        <f t="shared" si="85"/>
        <v>0</v>
      </c>
      <c r="R121" s="16">
        <v>0</v>
      </c>
      <c r="S121" s="16">
        <f t="shared" si="86"/>
        <v>0</v>
      </c>
      <c r="T121" s="16">
        <v>0</v>
      </c>
      <c r="U121" s="16">
        <v>0</v>
      </c>
      <c r="V121" s="16">
        <v>188</v>
      </c>
      <c r="W121" s="17">
        <f>ROUND(X121*$X$430/$S$431,0)</f>
        <v>126</v>
      </c>
      <c r="X121" s="17">
        <v>131</v>
      </c>
      <c r="Y121" s="17" t="e">
        <f>ROUND(Z121*$Z$430/$Z$431,0)</f>
        <v>#DIV/0!</v>
      </c>
      <c r="Z121" s="17" t="e">
        <f>+ROUND(AA121*$Z$430/$Z$431,0)</f>
        <v>#DIV/0!</v>
      </c>
      <c r="AA121" s="17">
        <f>ROUND('[2]P. ACCIÓN CONSOLIDADO SEPT.21'!$CF50/1000000,0)</f>
        <v>132</v>
      </c>
      <c r="AB121" s="18">
        <f>+'[3]P. ACCIÓN A 30 DIC DE 2021 '!$AH49</f>
        <v>169466314</v>
      </c>
      <c r="AC121" s="16">
        <v>249</v>
      </c>
    </row>
    <row r="122" spans="1:29" ht="27" customHeight="1" thickBot="1" x14ac:dyDescent="0.3">
      <c r="A122" s="66"/>
      <c r="B122" s="52" t="s">
        <v>34</v>
      </c>
      <c r="C122" s="52"/>
      <c r="D122" s="23"/>
      <c r="E122" s="23"/>
      <c r="F122" s="23"/>
      <c r="G122" s="23"/>
      <c r="H122" s="23"/>
      <c r="I122" s="23"/>
      <c r="J122" s="23"/>
      <c r="K122" s="24">
        <f>AVERAGE(K116:K121)</f>
        <v>0.92361111111111116</v>
      </c>
      <c r="L122" s="15" t="str">
        <f t="shared" si="56"/>
        <v>MUY ALTO</v>
      </c>
      <c r="M122" s="24">
        <f>AVERAGE(M116:M121)</f>
        <v>8.0861178406545678E-2</v>
      </c>
      <c r="N122" s="15" t="str">
        <f t="shared" si="57"/>
        <v>MUY BAJO</v>
      </c>
      <c r="O122" s="24">
        <f>AVERAGE(O116:O121)</f>
        <v>4.0482140045608524E-2</v>
      </c>
      <c r="P122" s="15" t="str">
        <f t="shared" si="58"/>
        <v>MUY BAJO</v>
      </c>
      <c r="Q122" s="25">
        <f>SUM(Q116:Q121)</f>
        <v>78</v>
      </c>
      <c r="R122" s="25">
        <v>598</v>
      </c>
      <c r="S122" s="25">
        <f t="shared" ref="S122:Z122" si="88">SUM(S116:S121)</f>
        <v>520</v>
      </c>
      <c r="T122" s="25">
        <v>109</v>
      </c>
      <c r="U122" s="25">
        <f t="shared" si="88"/>
        <v>0</v>
      </c>
      <c r="V122" s="25">
        <f t="shared" si="88"/>
        <v>558</v>
      </c>
      <c r="W122" s="25">
        <f t="shared" si="88"/>
        <v>357</v>
      </c>
      <c r="X122" s="25">
        <f t="shared" si="88"/>
        <v>372</v>
      </c>
      <c r="Y122" s="25" t="e">
        <f t="shared" si="88"/>
        <v>#DIV/0!</v>
      </c>
      <c r="Z122" s="25" t="e">
        <f t="shared" si="88"/>
        <v>#DIV/0!</v>
      </c>
      <c r="AA122" s="27"/>
      <c r="AC122" s="25">
        <v>679</v>
      </c>
    </row>
    <row r="123" spans="1:29" ht="31.9" customHeight="1" x14ac:dyDescent="0.25">
      <c r="A123" s="28"/>
      <c r="B123" s="55" t="s">
        <v>35</v>
      </c>
      <c r="C123" s="55"/>
      <c r="D123" s="29"/>
      <c r="E123" s="29"/>
      <c r="F123" s="29"/>
      <c r="G123" s="29"/>
      <c r="H123" s="29"/>
      <c r="I123" s="29"/>
      <c r="J123" s="29"/>
      <c r="K123" s="30">
        <f>AVERAGE(K122,K115,K113,K110,K80,K59)</f>
        <v>0.46277883514952484</v>
      </c>
      <c r="L123" s="15" t="str">
        <f t="shared" si="56"/>
        <v>MEDIO</v>
      </c>
      <c r="M123" s="30">
        <f>AVERAGE(M122,M115,M113,M110,M80,M59)</f>
        <v>5.5345248985579319E-2</v>
      </c>
      <c r="N123" s="15" t="str">
        <f t="shared" si="57"/>
        <v>MUY BAJO</v>
      </c>
      <c r="O123" s="30">
        <f>AVERAGE(O122,O115,O113,O110,O80,O59)</f>
        <v>3.1803588140656772E-2</v>
      </c>
      <c r="P123" s="15" t="str">
        <f t="shared" si="58"/>
        <v>MUY BAJO</v>
      </c>
      <c r="Q123" s="31">
        <f>+Q122+Q115+Q113+Q110+Q80+Q59</f>
        <v>572</v>
      </c>
      <c r="R123" s="31">
        <v>9526</v>
      </c>
      <c r="S123" s="31">
        <f>+S122+S115+S113+S110+S80+S59</f>
        <v>8954</v>
      </c>
      <c r="T123" s="31">
        <v>1110</v>
      </c>
      <c r="U123" s="31">
        <f t="shared" ref="U123:Z123" si="89">+U122+U115+U113+U110+U80+U59</f>
        <v>0</v>
      </c>
      <c r="V123" s="31">
        <f t="shared" si="89"/>
        <v>7474</v>
      </c>
      <c r="W123" s="31">
        <f t="shared" si="89"/>
        <v>4903</v>
      </c>
      <c r="X123" s="31">
        <f t="shared" si="89"/>
        <v>5116</v>
      </c>
      <c r="Y123" s="31" t="e">
        <f t="shared" si="89"/>
        <v>#DIV/0!</v>
      </c>
      <c r="Z123" s="31" t="e">
        <f t="shared" si="89"/>
        <v>#DIV/0!</v>
      </c>
      <c r="AA123" s="32"/>
      <c r="AC123" s="31">
        <v>8697</v>
      </c>
    </row>
    <row r="124" spans="1:29" s="19" customFormat="1" ht="31.9" hidden="1" customHeight="1" x14ac:dyDescent="0.25">
      <c r="A124" s="62" t="s">
        <v>36</v>
      </c>
      <c r="B124" s="53" t="str">
        <f>+[1]SP!A5</f>
        <v>SP.PY.1.1. Fortalecimiento de la gestión de la Internacionalización</v>
      </c>
      <c r="C124" s="53"/>
      <c r="D124" s="12" t="s">
        <v>71</v>
      </c>
      <c r="E124" s="20" t="s">
        <v>113</v>
      </c>
      <c r="F124" s="20">
        <v>17</v>
      </c>
      <c r="G124" s="20">
        <v>69</v>
      </c>
      <c r="H124" s="12">
        <v>17</v>
      </c>
      <c r="I124" s="12" t="s">
        <v>67</v>
      </c>
      <c r="J124" s="33">
        <v>19</v>
      </c>
      <c r="K124" s="14">
        <f t="shared" ref="K124:K130" si="90">+J124/H124</f>
        <v>1.1176470588235294</v>
      </c>
      <c r="L124" s="15" t="str">
        <f t="shared" si="56"/>
        <v>MUY ALTO</v>
      </c>
      <c r="M124" s="14">
        <f t="shared" ref="M124:M130" si="91">+Q124/R124</f>
        <v>0</v>
      </c>
      <c r="N124" s="15" t="str">
        <f t="shared" si="57"/>
        <v>MUY BAJO</v>
      </c>
      <c r="O124" s="14">
        <f t="shared" ref="O124:O130" si="92">+K124*M124</f>
        <v>0</v>
      </c>
      <c r="P124" s="15" t="str">
        <f t="shared" si="58"/>
        <v>MUY BAJO</v>
      </c>
      <c r="Q124" s="16">
        <f t="shared" ref="Q124" si="93">+T124+U124</f>
        <v>0</v>
      </c>
      <c r="R124" s="16">
        <v>60</v>
      </c>
      <c r="S124" s="16">
        <f t="shared" ref="S124:S130" si="94">+R124-Q124</f>
        <v>60</v>
      </c>
      <c r="T124" s="16">
        <v>0</v>
      </c>
      <c r="U124" s="16">
        <v>0</v>
      </c>
      <c r="V124" s="16">
        <v>22</v>
      </c>
      <c r="W124" s="17">
        <f>ROUND(X124*$X$430/$S$431,0)</f>
        <v>20</v>
      </c>
      <c r="X124" s="17">
        <v>21</v>
      </c>
      <c r="Y124" s="17" t="e">
        <f>ROUND(Z124*$Z$430/$Z$431,0)</f>
        <v>#DIV/0!</v>
      </c>
      <c r="Z124" s="17" t="e">
        <f>+ROUND(AA124*$Z$430/$Z$431,0)</f>
        <v>#DIV/0!</v>
      </c>
      <c r="AA124" s="17">
        <f>ROUND('[2]P. ACCIÓN CONSOLIDADO SEPT.21'!$CF52/1000000,0)</f>
        <v>13</v>
      </c>
      <c r="AB124" s="18">
        <f>+'[3]P. ACCIÓN A 30 DIC DE 2021 '!$AH51</f>
        <v>13385250</v>
      </c>
      <c r="AC124" s="16">
        <v>33</v>
      </c>
    </row>
    <row r="125" spans="1:29" s="19" customFormat="1" ht="31.9" hidden="1" customHeight="1" x14ac:dyDescent="0.25">
      <c r="A125" s="63"/>
      <c r="B125" s="53" t="str">
        <f>+[1]SP!A6</f>
        <v>SP.PY.1.2. Fomento a la internacionalización en casa</v>
      </c>
      <c r="C125" s="53"/>
      <c r="D125" s="12" t="s">
        <v>71</v>
      </c>
      <c r="E125" s="20" t="s">
        <v>114</v>
      </c>
      <c r="F125" s="20">
        <v>77</v>
      </c>
      <c r="G125" s="20">
        <v>227</v>
      </c>
      <c r="H125" s="12">
        <v>50</v>
      </c>
      <c r="I125" s="12" t="s">
        <v>67</v>
      </c>
      <c r="J125" s="33">
        <v>7</v>
      </c>
      <c r="K125" s="14">
        <f t="shared" si="90"/>
        <v>0.14000000000000001</v>
      </c>
      <c r="L125" s="15" t="str">
        <f t="shared" si="56"/>
        <v>MUY BAJO</v>
      </c>
      <c r="M125" s="14">
        <f t="shared" si="91"/>
        <v>0</v>
      </c>
      <c r="N125" s="15" t="str">
        <f t="shared" si="57"/>
        <v>MUY BAJO</v>
      </c>
      <c r="O125" s="14">
        <f t="shared" si="92"/>
        <v>0</v>
      </c>
      <c r="P125" s="15" t="str">
        <f t="shared" si="58"/>
        <v>MUY BAJO</v>
      </c>
      <c r="Q125" s="16"/>
      <c r="R125" s="16">
        <v>70</v>
      </c>
      <c r="S125" s="16">
        <f t="shared" si="94"/>
        <v>70</v>
      </c>
      <c r="T125" s="16">
        <v>24</v>
      </c>
      <c r="U125" s="16"/>
      <c r="V125" s="16"/>
      <c r="W125" s="17"/>
      <c r="X125" s="17"/>
      <c r="Y125" s="17"/>
      <c r="Z125" s="17"/>
      <c r="AA125" s="17"/>
      <c r="AB125" s="18"/>
      <c r="AC125" s="16"/>
    </row>
    <row r="126" spans="1:29" s="19" customFormat="1" ht="31.9" hidden="1" customHeight="1" x14ac:dyDescent="0.25">
      <c r="A126" s="63"/>
      <c r="B126" s="53" t="str">
        <f>+[1]SP!A7</f>
        <v>SP.PY.1.3. Fortalecimiento de la articulación interinstitucional</v>
      </c>
      <c r="C126" s="53"/>
      <c r="D126" s="12" t="s">
        <v>71</v>
      </c>
      <c r="E126" s="20" t="s">
        <v>113</v>
      </c>
      <c r="F126" s="20">
        <v>88</v>
      </c>
      <c r="G126" s="20">
        <v>112</v>
      </c>
      <c r="H126" s="12">
        <v>8</v>
      </c>
      <c r="I126" s="12" t="s">
        <v>67</v>
      </c>
      <c r="J126" s="33">
        <v>6</v>
      </c>
      <c r="K126" s="14">
        <f t="shared" si="90"/>
        <v>0.75</v>
      </c>
      <c r="L126" s="15" t="str">
        <f t="shared" si="56"/>
        <v>ALTO</v>
      </c>
      <c r="M126" s="14">
        <f t="shared" si="91"/>
        <v>0</v>
      </c>
      <c r="N126" s="15" t="str">
        <f t="shared" si="57"/>
        <v>MUY BAJO</v>
      </c>
      <c r="O126" s="14">
        <f t="shared" si="92"/>
        <v>0</v>
      </c>
      <c r="P126" s="15" t="str">
        <f t="shared" si="58"/>
        <v>MUY BAJO</v>
      </c>
      <c r="Q126" s="16"/>
      <c r="R126" s="16">
        <v>70</v>
      </c>
      <c r="S126" s="16">
        <f t="shared" si="94"/>
        <v>70</v>
      </c>
      <c r="T126" s="16">
        <v>0</v>
      </c>
      <c r="U126" s="16"/>
      <c r="V126" s="16"/>
      <c r="W126" s="17"/>
      <c r="X126" s="17"/>
      <c r="Y126" s="17"/>
      <c r="Z126" s="17"/>
      <c r="AA126" s="17"/>
      <c r="AB126" s="18"/>
      <c r="AC126" s="16"/>
    </row>
    <row r="127" spans="1:29" s="19" customFormat="1" ht="31.9" hidden="1" customHeight="1" x14ac:dyDescent="0.25">
      <c r="A127" s="63"/>
      <c r="B127" s="53" t="str">
        <f>+[1]SP!A8</f>
        <v>SP.PY.1.4. Fortalecimiento de la movilidad académica e investigativa</v>
      </c>
      <c r="C127" s="53"/>
      <c r="D127" s="12" t="s">
        <v>65</v>
      </c>
      <c r="E127" s="20" t="s">
        <v>115</v>
      </c>
      <c r="F127" s="20">
        <v>2237</v>
      </c>
      <c r="G127" s="20">
        <v>5237</v>
      </c>
      <c r="H127" s="12">
        <v>1000</v>
      </c>
      <c r="I127" s="12" t="s">
        <v>67</v>
      </c>
      <c r="J127" s="33">
        <v>273</v>
      </c>
      <c r="K127" s="14">
        <f t="shared" si="90"/>
        <v>0.27300000000000002</v>
      </c>
      <c r="L127" s="15" t="str">
        <f t="shared" si="56"/>
        <v>BAJO</v>
      </c>
      <c r="M127" s="14">
        <f t="shared" si="91"/>
        <v>0</v>
      </c>
      <c r="N127" s="15" t="str">
        <f t="shared" si="57"/>
        <v>MUY BAJO</v>
      </c>
      <c r="O127" s="14">
        <f t="shared" si="92"/>
        <v>0</v>
      </c>
      <c r="P127" s="15" t="str">
        <f t="shared" si="58"/>
        <v>MUY BAJO</v>
      </c>
      <c r="Q127" s="16"/>
      <c r="R127" s="16">
        <v>216</v>
      </c>
      <c r="S127" s="16">
        <f t="shared" si="94"/>
        <v>216</v>
      </c>
      <c r="T127" s="16">
        <v>16</v>
      </c>
      <c r="U127" s="16"/>
      <c r="V127" s="16"/>
      <c r="W127" s="17"/>
      <c r="X127" s="17"/>
      <c r="Y127" s="17"/>
      <c r="Z127" s="17"/>
      <c r="AA127" s="17"/>
      <c r="AB127" s="18"/>
      <c r="AC127" s="16"/>
    </row>
    <row r="128" spans="1:29" s="19" customFormat="1" ht="31.9" hidden="1" customHeight="1" x14ac:dyDescent="0.25">
      <c r="A128" s="63"/>
      <c r="B128" s="53" t="str">
        <f>+[1]SP!A9</f>
        <v>SP.PY.1.4. Fortalecimiento de la movilidad académica e investigativa</v>
      </c>
      <c r="C128" s="53"/>
      <c r="D128" s="12" t="s">
        <v>87</v>
      </c>
      <c r="E128" s="20" t="s">
        <v>116</v>
      </c>
      <c r="F128" s="20">
        <v>0</v>
      </c>
      <c r="G128" s="20">
        <v>150</v>
      </c>
      <c r="H128" s="12">
        <v>50</v>
      </c>
      <c r="I128" s="12" t="s">
        <v>67</v>
      </c>
      <c r="J128" s="33">
        <v>9</v>
      </c>
      <c r="K128" s="14">
        <f t="shared" si="90"/>
        <v>0.18</v>
      </c>
      <c r="L128" s="15" t="str">
        <f t="shared" si="56"/>
        <v>MUY BAJO</v>
      </c>
      <c r="M128" s="14">
        <f t="shared" si="91"/>
        <v>0</v>
      </c>
      <c r="N128" s="15" t="str">
        <f t="shared" si="57"/>
        <v>MUY BAJO</v>
      </c>
      <c r="O128" s="14">
        <f t="shared" si="92"/>
        <v>0</v>
      </c>
      <c r="P128" s="15" t="str">
        <f t="shared" si="58"/>
        <v>MUY BAJO</v>
      </c>
      <c r="Q128" s="16">
        <f t="shared" ref="Q128:Q130" si="95">+T128+U128</f>
        <v>0</v>
      </c>
      <c r="R128" s="16">
        <v>70</v>
      </c>
      <c r="S128" s="16">
        <f t="shared" si="94"/>
        <v>70</v>
      </c>
      <c r="T128" s="16">
        <v>0</v>
      </c>
      <c r="U128" s="16">
        <v>0</v>
      </c>
      <c r="V128" s="16">
        <v>84</v>
      </c>
      <c r="W128" s="17">
        <f>ROUND(X128*$X$430/$S$431,0)</f>
        <v>61</v>
      </c>
      <c r="X128" s="17">
        <v>64</v>
      </c>
      <c r="Y128" s="17" t="e">
        <f>ROUND(Z128*$Z$430/$Z$431,0)</f>
        <v>#DIV/0!</v>
      </c>
      <c r="Z128" s="17" t="e">
        <f>+ROUND(AA128*$Z$430/$Z$431,0)</f>
        <v>#DIV/0!</v>
      </c>
      <c r="AA128" s="17">
        <f>ROUND('[2]P. ACCIÓN CONSOLIDADO SEPT.21'!$CF53/1000000,0)</f>
        <v>37</v>
      </c>
      <c r="AB128" s="18">
        <f>+'[3]P. ACCIÓN A 30 DIC DE 2021 '!$AH52</f>
        <v>37034435</v>
      </c>
      <c r="AC128" s="16">
        <v>97</v>
      </c>
    </row>
    <row r="129" spans="1:29" s="19" customFormat="1" ht="31.9" hidden="1" customHeight="1" x14ac:dyDescent="0.25">
      <c r="A129" s="63"/>
      <c r="B129" s="53" t="str">
        <f>+[1]SP!A10</f>
        <v>SP.PY.1.4. Fortalecimiento de la movilidad académica e investigativa</v>
      </c>
      <c r="C129" s="53"/>
      <c r="D129" s="12" t="s">
        <v>68</v>
      </c>
      <c r="E129" s="20" t="s">
        <v>116</v>
      </c>
      <c r="F129" s="20">
        <v>0</v>
      </c>
      <c r="G129" s="20">
        <v>120</v>
      </c>
      <c r="H129" s="12">
        <v>40</v>
      </c>
      <c r="I129" s="12" t="s">
        <v>67</v>
      </c>
      <c r="J129" s="33">
        <v>5</v>
      </c>
      <c r="K129" s="14">
        <f t="shared" si="90"/>
        <v>0.125</v>
      </c>
      <c r="L129" s="15" t="str">
        <f t="shared" si="56"/>
        <v>MUY BAJO</v>
      </c>
      <c r="M129" s="14">
        <f t="shared" si="91"/>
        <v>0</v>
      </c>
      <c r="N129" s="15" t="str">
        <f t="shared" si="57"/>
        <v>MUY BAJO</v>
      </c>
      <c r="O129" s="14">
        <f t="shared" si="92"/>
        <v>0</v>
      </c>
      <c r="P129" s="15" t="str">
        <f t="shared" si="58"/>
        <v>MUY BAJO</v>
      </c>
      <c r="Q129" s="16">
        <f t="shared" si="95"/>
        <v>0</v>
      </c>
      <c r="R129" s="16">
        <v>50</v>
      </c>
      <c r="S129" s="16">
        <f t="shared" si="94"/>
        <v>50</v>
      </c>
      <c r="T129" s="16">
        <v>0</v>
      </c>
      <c r="U129" s="16">
        <v>0</v>
      </c>
      <c r="V129" s="16">
        <v>11</v>
      </c>
      <c r="W129" s="17">
        <f>ROUND(X129*$X$430/$S$431,0)</f>
        <v>3</v>
      </c>
      <c r="X129" s="17">
        <v>3</v>
      </c>
      <c r="Y129" s="17" t="e">
        <f>ROUND(Z129*$Z$430/$Z$431,0)</f>
        <v>#DIV/0!</v>
      </c>
      <c r="Z129" s="17" t="e">
        <f>+ROUND(AA129*$Z$430/$Z$431,0)</f>
        <v>#DIV/0!</v>
      </c>
      <c r="AA129" s="17">
        <f>ROUND('[2]P. ACCIÓN CONSOLIDADO SEPT.21'!$CF54/1000000,0)</f>
        <v>12</v>
      </c>
      <c r="AB129" s="18">
        <f>+'[3]P. ACCIÓN A 30 DIC DE 2021 '!$AH53</f>
        <v>13999998</v>
      </c>
      <c r="AC129" s="16">
        <v>14</v>
      </c>
    </row>
    <row r="130" spans="1:29" s="19" customFormat="1" ht="31.9" hidden="1" customHeight="1" x14ac:dyDescent="0.25">
      <c r="A130" s="63"/>
      <c r="B130" s="53" t="str">
        <f>+[1]SP!A11</f>
        <v>SP.PY.1.4. Fortalecimiento de la movilidad académica e investigativa</v>
      </c>
      <c r="C130" s="53"/>
      <c r="D130" s="12" t="s">
        <v>69</v>
      </c>
      <c r="E130" s="20" t="s">
        <v>116</v>
      </c>
      <c r="F130" s="20">
        <v>0</v>
      </c>
      <c r="G130" s="20">
        <v>60</v>
      </c>
      <c r="H130" s="12">
        <v>20</v>
      </c>
      <c r="I130" s="12" t="s">
        <v>67</v>
      </c>
      <c r="J130" s="33">
        <v>3</v>
      </c>
      <c r="K130" s="14">
        <f t="shared" si="90"/>
        <v>0.15</v>
      </c>
      <c r="L130" s="15" t="str">
        <f t="shared" si="56"/>
        <v>MUY BAJO</v>
      </c>
      <c r="M130" s="14">
        <f t="shared" si="91"/>
        <v>0</v>
      </c>
      <c r="N130" s="15" t="str">
        <f t="shared" si="57"/>
        <v>MUY BAJO</v>
      </c>
      <c r="O130" s="14">
        <f t="shared" si="92"/>
        <v>0</v>
      </c>
      <c r="P130" s="15" t="str">
        <f t="shared" si="58"/>
        <v>MUY BAJO</v>
      </c>
      <c r="Q130" s="16">
        <f t="shared" si="95"/>
        <v>0</v>
      </c>
      <c r="R130" s="16">
        <v>26</v>
      </c>
      <c r="S130" s="16">
        <f t="shared" si="94"/>
        <v>26</v>
      </c>
      <c r="T130" s="16">
        <v>0</v>
      </c>
      <c r="U130" s="16">
        <v>0</v>
      </c>
      <c r="V130" s="16">
        <v>48</v>
      </c>
      <c r="W130" s="17">
        <f>ROUND(X130*$X$430/$S$431,0)</f>
        <v>39</v>
      </c>
      <c r="X130" s="17">
        <v>41</v>
      </c>
      <c r="Y130" s="17" t="e">
        <f>ROUND(Z130*$Z$430/$Z$431,0)</f>
        <v>#DIV/0!</v>
      </c>
      <c r="Z130" s="17" t="e">
        <f>+ROUND(AA130*$Z$430/$Z$431,0)</f>
        <v>#DIV/0!</v>
      </c>
      <c r="AA130" s="17">
        <f>ROUND('[2]P. ACCIÓN CONSOLIDADO SEPT.21'!$CF55/1000000,0)</f>
        <v>19</v>
      </c>
      <c r="AB130" s="18">
        <f>+'[3]P. ACCIÓN A 30 DIC DE 2021 '!$AH54</f>
        <v>32442547</v>
      </c>
      <c r="AC130" s="16">
        <v>57</v>
      </c>
    </row>
    <row r="131" spans="1:29" ht="28.15" customHeight="1" thickBot="1" x14ac:dyDescent="0.3">
      <c r="A131" s="63"/>
      <c r="B131" s="52" t="s">
        <v>37</v>
      </c>
      <c r="C131" s="52"/>
      <c r="D131" s="23"/>
      <c r="E131" s="23"/>
      <c r="F131" s="23"/>
      <c r="G131" s="23"/>
      <c r="H131" s="23"/>
      <c r="I131" s="23"/>
      <c r="J131" s="23"/>
      <c r="K131" s="24">
        <f>AVERAGE(K124:K130)</f>
        <v>0.39080672268907568</v>
      </c>
      <c r="L131" s="15" t="str">
        <f t="shared" si="56"/>
        <v>BAJO</v>
      </c>
      <c r="M131" s="24">
        <f>AVERAGE(M124:M130)</f>
        <v>0</v>
      </c>
      <c r="N131" s="15" t="str">
        <f t="shared" si="57"/>
        <v>MUY BAJO</v>
      </c>
      <c r="O131" s="24">
        <f>AVERAGE(O124:O130)</f>
        <v>0</v>
      </c>
      <c r="P131" s="15" t="str">
        <f t="shared" si="58"/>
        <v>MUY BAJO</v>
      </c>
      <c r="Q131" s="25">
        <f>SUM(Q124:Q130)</f>
        <v>0</v>
      </c>
      <c r="R131" s="25">
        <v>562</v>
      </c>
      <c r="S131" s="25">
        <f t="shared" ref="S131:Z131" si="96">SUM(S124:S130)</f>
        <v>562</v>
      </c>
      <c r="T131" s="25">
        <v>40</v>
      </c>
      <c r="U131" s="25">
        <f t="shared" si="96"/>
        <v>0</v>
      </c>
      <c r="V131" s="25">
        <f t="shared" si="96"/>
        <v>165</v>
      </c>
      <c r="W131" s="25">
        <f t="shared" si="96"/>
        <v>123</v>
      </c>
      <c r="X131" s="25">
        <f t="shared" si="96"/>
        <v>129</v>
      </c>
      <c r="Y131" s="25" t="e">
        <f t="shared" si="96"/>
        <v>#DIV/0!</v>
      </c>
      <c r="Z131" s="25" t="e">
        <f t="shared" si="96"/>
        <v>#DIV/0!</v>
      </c>
      <c r="AA131" s="27"/>
      <c r="AC131" s="25">
        <v>201</v>
      </c>
    </row>
    <row r="132" spans="1:29" s="19" customFormat="1" ht="75" hidden="1" x14ac:dyDescent="0.25">
      <c r="A132" s="63"/>
      <c r="B132" s="53" t="str">
        <f>+[1]SP!A18</f>
        <v>SP.PY.2.1. Operación y desarrollo del Centro de Emprendimiento e Innovación</v>
      </c>
      <c r="C132" s="53"/>
      <c r="D132" s="12" t="s">
        <v>65</v>
      </c>
      <c r="E132" s="20" t="s">
        <v>117</v>
      </c>
      <c r="F132" s="20">
        <v>534</v>
      </c>
      <c r="G132" s="20">
        <v>834</v>
      </c>
      <c r="H132" s="20">
        <v>100</v>
      </c>
      <c r="I132" s="20" t="s">
        <v>67</v>
      </c>
      <c r="J132" s="33">
        <v>12</v>
      </c>
      <c r="K132" s="14">
        <f t="shared" ref="K132:K183" si="97">+J132/H132</f>
        <v>0.12</v>
      </c>
      <c r="L132" s="15" t="str">
        <f t="shared" ref="L132:L386" si="98">IF(K132&lt;=20%,"MUY BAJO",IF(AND(K132&gt;20%,K132&lt;=40%),"BAJO",IF(AND(K132&gt;40%,K132&lt;=60%),"MEDIO",IF(AND(K132&gt;60%,K132&lt;=80%),"ALTO","MUY ALTO"))))</f>
        <v>MUY BAJO</v>
      </c>
      <c r="M132" s="14">
        <f t="shared" ref="M132:M183" si="99">+Q132/R132</f>
        <v>2.9</v>
      </c>
      <c r="N132" s="15" t="str">
        <f t="shared" ref="N132:N386" si="100">IF(M132&lt;=20%,"MUY BAJO",IF(AND(M132&gt;20%,M132&lt;=40%),"BAJO",IF(AND(M132&gt;40%,M132&lt;=60%),"MEDIO",IF(AND(M132&gt;60%,M132&lt;=80%),"ALTO","MUY ALTO"))))</f>
        <v>MUY ALTO</v>
      </c>
      <c r="O132" s="14">
        <f t="shared" ref="O132:O183" si="101">+K132*M132</f>
        <v>0.34799999999999998</v>
      </c>
      <c r="P132" s="15" t="str">
        <f t="shared" ref="P132:P386" si="102">IF(O132&lt;=20%,"MUY BAJO",IF(AND(O132&gt;20%,O132&lt;=40%),"BAJO",IF(AND(O132&gt;40%,O132&lt;=60%),"MEDIO",IF(AND(O132&gt;60%,O132&lt;=80%),"ALTO","MUY ALTO"))))</f>
        <v>BAJO</v>
      </c>
      <c r="Q132" s="16">
        <f t="shared" ref="Q132" si="103">+T132+U132</f>
        <v>87</v>
      </c>
      <c r="R132" s="16">
        <v>30</v>
      </c>
      <c r="S132" s="16">
        <f t="shared" ref="S132:S183" si="104">+R132-Q132</f>
        <v>-57</v>
      </c>
      <c r="T132" s="16">
        <v>87</v>
      </c>
      <c r="U132" s="16">
        <v>0</v>
      </c>
      <c r="V132" s="16">
        <v>230</v>
      </c>
      <c r="W132" s="17">
        <f>ROUND(X132*$X$430/$S$431,0)</f>
        <v>172</v>
      </c>
      <c r="X132" s="17">
        <v>179</v>
      </c>
      <c r="Y132" s="17" t="e">
        <f>ROUND(Z132*$Z$430/$Z$431,0)</f>
        <v>#DIV/0!</v>
      </c>
      <c r="Z132" s="17" t="e">
        <f>+ROUND(AA132*$Z$430/$Z$431,0)</f>
        <v>#DIV/0!</v>
      </c>
      <c r="AA132" s="17">
        <f>ROUND('[2]P. ACCIÓN CONSOLIDADO SEPT.21'!$CF56/1000000,0)</f>
        <v>118</v>
      </c>
      <c r="AB132" s="18">
        <f>+'[3]P. ACCIÓN A 30 DIC DE 2021 '!$AH55</f>
        <v>154128116</v>
      </c>
      <c r="AC132" s="16">
        <v>284</v>
      </c>
    </row>
    <row r="133" spans="1:29" s="19" customFormat="1" ht="45" hidden="1" x14ac:dyDescent="0.25">
      <c r="A133" s="63"/>
      <c r="B133" s="53" t="str">
        <f>+[1]SP!A19</f>
        <v>SP.PY.2.1. Operación y desarrollo del Centro de Emprendimiento e Innovación</v>
      </c>
      <c r="C133" s="53"/>
      <c r="D133" s="12" t="s">
        <v>65</v>
      </c>
      <c r="E133" s="20" t="s">
        <v>118</v>
      </c>
      <c r="F133" s="20">
        <v>715</v>
      </c>
      <c r="G133" s="20">
        <v>1645</v>
      </c>
      <c r="H133" s="20">
        <v>300</v>
      </c>
      <c r="I133" s="20" t="s">
        <v>67</v>
      </c>
      <c r="J133" s="33">
        <v>58</v>
      </c>
      <c r="K133" s="14">
        <f t="shared" si="97"/>
        <v>0.19333333333333333</v>
      </c>
      <c r="L133" s="15" t="str">
        <f t="shared" si="98"/>
        <v>MUY BAJO</v>
      </c>
      <c r="M133" s="14">
        <f t="shared" si="99"/>
        <v>0</v>
      </c>
      <c r="N133" s="15" t="str">
        <f t="shared" si="100"/>
        <v>MUY BAJO</v>
      </c>
      <c r="O133" s="14">
        <f t="shared" si="101"/>
        <v>0</v>
      </c>
      <c r="P133" s="15" t="str">
        <f t="shared" si="102"/>
        <v>MUY BAJO</v>
      </c>
      <c r="Q133" s="16"/>
      <c r="R133" s="16">
        <v>140</v>
      </c>
      <c r="S133" s="16">
        <f t="shared" si="104"/>
        <v>140</v>
      </c>
      <c r="T133" s="16">
        <v>0</v>
      </c>
      <c r="U133" s="16"/>
      <c r="V133" s="16"/>
      <c r="W133" s="17"/>
      <c r="X133" s="17"/>
      <c r="Y133" s="17"/>
      <c r="Z133" s="17"/>
      <c r="AA133" s="17"/>
      <c r="AB133" s="18"/>
      <c r="AC133" s="16"/>
    </row>
    <row r="134" spans="1:29" s="19" customFormat="1" ht="45" hidden="1" x14ac:dyDescent="0.25">
      <c r="A134" s="63"/>
      <c r="B134" s="53" t="str">
        <f>+[1]SP!A20</f>
        <v>SP.PY.2.1. Operación y desarrollo del Centro de Emprendimiento e Innovación</v>
      </c>
      <c r="C134" s="53"/>
      <c r="D134" s="12" t="s">
        <v>65</v>
      </c>
      <c r="E134" s="20" t="s">
        <v>119</v>
      </c>
      <c r="F134" s="20">
        <v>157</v>
      </c>
      <c r="G134" s="20">
        <v>277</v>
      </c>
      <c r="H134" s="20">
        <v>40</v>
      </c>
      <c r="I134" s="20" t="s">
        <v>67</v>
      </c>
      <c r="J134" s="33">
        <v>15</v>
      </c>
      <c r="K134" s="14">
        <f t="shared" si="97"/>
        <v>0.375</v>
      </c>
      <c r="L134" s="15" t="str">
        <f t="shared" si="98"/>
        <v>BAJO</v>
      </c>
      <c r="M134" s="14">
        <f t="shared" si="99"/>
        <v>0</v>
      </c>
      <c r="N134" s="15" t="str">
        <f t="shared" si="100"/>
        <v>MUY BAJO</v>
      </c>
      <c r="O134" s="14">
        <f t="shared" si="101"/>
        <v>0</v>
      </c>
      <c r="P134" s="15" t="str">
        <f t="shared" si="102"/>
        <v>MUY BAJO</v>
      </c>
      <c r="Q134" s="16"/>
      <c r="R134" s="16">
        <v>30</v>
      </c>
      <c r="S134" s="16">
        <f t="shared" si="104"/>
        <v>30</v>
      </c>
      <c r="T134" s="16">
        <v>0</v>
      </c>
      <c r="U134" s="16"/>
      <c r="V134" s="16"/>
      <c r="W134" s="17"/>
      <c r="X134" s="17"/>
      <c r="Y134" s="17"/>
      <c r="Z134" s="17"/>
      <c r="AA134" s="17"/>
      <c r="AB134" s="18"/>
      <c r="AC134" s="16"/>
    </row>
    <row r="135" spans="1:29" s="19" customFormat="1" ht="75" hidden="1" x14ac:dyDescent="0.25">
      <c r="A135" s="63"/>
      <c r="B135" s="53" t="str">
        <f>+[1]SP!A21</f>
        <v>SP.PY.2.1. Operación y desarrollo del Centro de Emprendimiento e Innovación</v>
      </c>
      <c r="C135" s="53"/>
      <c r="D135" s="12" t="s">
        <v>87</v>
      </c>
      <c r="E135" s="20" t="s">
        <v>120</v>
      </c>
      <c r="F135" s="20">
        <v>0</v>
      </c>
      <c r="G135" s="20">
        <v>30</v>
      </c>
      <c r="H135" s="20">
        <v>10</v>
      </c>
      <c r="I135" s="20" t="s">
        <v>67</v>
      </c>
      <c r="J135" s="33">
        <v>6</v>
      </c>
      <c r="K135" s="14">
        <f t="shared" si="97"/>
        <v>0.6</v>
      </c>
      <c r="L135" s="15" t="str">
        <f t="shared" si="98"/>
        <v>MEDIO</v>
      </c>
      <c r="M135" s="14">
        <f t="shared" si="99"/>
        <v>0</v>
      </c>
      <c r="N135" s="15" t="str">
        <f t="shared" si="100"/>
        <v>MUY BAJO</v>
      </c>
      <c r="O135" s="14">
        <f t="shared" si="101"/>
        <v>0</v>
      </c>
      <c r="P135" s="15" t="str">
        <f t="shared" si="102"/>
        <v>MUY BAJO</v>
      </c>
      <c r="Q135" s="16"/>
      <c r="R135" s="16">
        <v>15</v>
      </c>
      <c r="S135" s="16">
        <f t="shared" si="104"/>
        <v>15</v>
      </c>
      <c r="T135" s="16">
        <v>4</v>
      </c>
      <c r="U135" s="16"/>
      <c r="V135" s="16"/>
      <c r="W135" s="17"/>
      <c r="X135" s="17"/>
      <c r="Y135" s="17"/>
      <c r="Z135" s="17"/>
      <c r="AA135" s="17"/>
      <c r="AB135" s="18"/>
      <c r="AC135" s="16"/>
    </row>
    <row r="136" spans="1:29" s="19" customFormat="1" ht="75" hidden="1" x14ac:dyDescent="0.25">
      <c r="A136" s="63"/>
      <c r="B136" s="53" t="str">
        <f>+[1]SP!A22</f>
        <v>SP.PY.2.1. Operación y desarrollo del Centro de Emprendimiento e Innovación</v>
      </c>
      <c r="C136" s="53"/>
      <c r="D136" s="12" t="s">
        <v>68</v>
      </c>
      <c r="E136" s="20" t="s">
        <v>120</v>
      </c>
      <c r="F136" s="20">
        <v>0</v>
      </c>
      <c r="G136" s="20">
        <v>30</v>
      </c>
      <c r="H136" s="20">
        <v>10</v>
      </c>
      <c r="I136" s="20" t="s">
        <v>67</v>
      </c>
      <c r="J136" s="33">
        <v>3</v>
      </c>
      <c r="K136" s="14">
        <f t="shared" si="97"/>
        <v>0.3</v>
      </c>
      <c r="L136" s="15" t="str">
        <f t="shared" si="98"/>
        <v>BAJO</v>
      </c>
      <c r="M136" s="14">
        <f t="shared" si="99"/>
        <v>0</v>
      </c>
      <c r="N136" s="15" t="str">
        <f t="shared" si="100"/>
        <v>MUY BAJO</v>
      </c>
      <c r="O136" s="14">
        <f t="shared" si="101"/>
        <v>0</v>
      </c>
      <c r="P136" s="15" t="str">
        <f t="shared" si="102"/>
        <v>MUY BAJO</v>
      </c>
      <c r="Q136" s="16"/>
      <c r="R136" s="16">
        <v>15</v>
      </c>
      <c r="S136" s="16">
        <f t="shared" si="104"/>
        <v>15</v>
      </c>
      <c r="T136" s="16">
        <v>0</v>
      </c>
      <c r="U136" s="16"/>
      <c r="V136" s="16"/>
      <c r="W136" s="17"/>
      <c r="X136" s="17"/>
      <c r="Y136" s="17"/>
      <c r="Z136" s="17"/>
      <c r="AA136" s="17"/>
      <c r="AB136" s="18"/>
      <c r="AC136" s="16"/>
    </row>
    <row r="137" spans="1:29" s="19" customFormat="1" ht="75" hidden="1" x14ac:dyDescent="0.25">
      <c r="A137" s="63"/>
      <c r="B137" s="53" t="str">
        <f>+[1]SP!A23</f>
        <v>SP.PY.2.1. Operación y desarrollo del Centro de Emprendimiento e Innovación</v>
      </c>
      <c r="C137" s="53"/>
      <c r="D137" s="12" t="s">
        <v>69</v>
      </c>
      <c r="E137" s="20" t="s">
        <v>120</v>
      </c>
      <c r="F137" s="20">
        <v>0</v>
      </c>
      <c r="G137" s="20">
        <v>30</v>
      </c>
      <c r="H137" s="20">
        <v>10</v>
      </c>
      <c r="I137" s="20" t="s">
        <v>67</v>
      </c>
      <c r="J137" s="33">
        <v>0</v>
      </c>
      <c r="K137" s="14">
        <f t="shared" si="97"/>
        <v>0</v>
      </c>
      <c r="L137" s="15" t="str">
        <f t="shared" si="98"/>
        <v>MUY BAJO</v>
      </c>
      <c r="M137" s="14">
        <f t="shared" si="99"/>
        <v>0</v>
      </c>
      <c r="N137" s="15" t="str">
        <f t="shared" si="100"/>
        <v>MUY BAJO</v>
      </c>
      <c r="O137" s="14">
        <f t="shared" si="101"/>
        <v>0</v>
      </c>
      <c r="P137" s="15" t="str">
        <f t="shared" si="102"/>
        <v>MUY BAJO</v>
      </c>
      <c r="Q137" s="16"/>
      <c r="R137" s="16">
        <v>15</v>
      </c>
      <c r="S137" s="16">
        <f t="shared" si="104"/>
        <v>15</v>
      </c>
      <c r="T137" s="16">
        <v>0</v>
      </c>
      <c r="U137" s="16"/>
      <c r="V137" s="16"/>
      <c r="W137" s="17"/>
      <c r="X137" s="17"/>
      <c r="Y137" s="17"/>
      <c r="Z137" s="17"/>
      <c r="AA137" s="17"/>
      <c r="AB137" s="18"/>
      <c r="AC137" s="16"/>
    </row>
    <row r="138" spans="1:29" s="19" customFormat="1" ht="45" hidden="1" x14ac:dyDescent="0.25">
      <c r="A138" s="63"/>
      <c r="B138" s="53" t="str">
        <f>+[1]SP!A24</f>
        <v>SP.PY.2.1. Operación y desarrollo del Centro de Emprendimiento e Innovación</v>
      </c>
      <c r="C138" s="53"/>
      <c r="D138" s="12" t="s">
        <v>87</v>
      </c>
      <c r="E138" s="20" t="s">
        <v>121</v>
      </c>
      <c r="F138" s="20">
        <v>0</v>
      </c>
      <c r="G138" s="20">
        <v>8</v>
      </c>
      <c r="H138" s="20">
        <v>2</v>
      </c>
      <c r="I138" s="20" t="s">
        <v>67</v>
      </c>
      <c r="J138" s="33">
        <v>0</v>
      </c>
      <c r="K138" s="14">
        <f t="shared" si="97"/>
        <v>0</v>
      </c>
      <c r="L138" s="15" t="str">
        <f t="shared" si="98"/>
        <v>MUY BAJO</v>
      </c>
      <c r="M138" s="14">
        <f t="shared" si="99"/>
        <v>0</v>
      </c>
      <c r="N138" s="15" t="str">
        <f t="shared" si="100"/>
        <v>MUY BAJO</v>
      </c>
      <c r="O138" s="14">
        <f t="shared" si="101"/>
        <v>0</v>
      </c>
      <c r="P138" s="15" t="str">
        <f t="shared" si="102"/>
        <v>MUY BAJO</v>
      </c>
      <c r="Q138" s="16"/>
      <c r="R138" s="16">
        <v>20</v>
      </c>
      <c r="S138" s="16">
        <f t="shared" si="104"/>
        <v>20</v>
      </c>
      <c r="T138" s="16">
        <v>0</v>
      </c>
      <c r="U138" s="16"/>
      <c r="V138" s="16"/>
      <c r="W138" s="17"/>
      <c r="X138" s="17"/>
      <c r="Y138" s="17"/>
      <c r="Z138" s="17"/>
      <c r="AA138" s="17"/>
      <c r="AB138" s="18"/>
      <c r="AC138" s="16"/>
    </row>
    <row r="139" spans="1:29" s="19" customFormat="1" ht="45" hidden="1" x14ac:dyDescent="0.25">
      <c r="A139" s="63"/>
      <c r="B139" s="53" t="str">
        <f>+[1]SP!A25</f>
        <v>SP.PY.2.1. Operación y desarrollo del Centro de Emprendimiento e Innovación</v>
      </c>
      <c r="C139" s="53"/>
      <c r="D139" s="12" t="s">
        <v>68</v>
      </c>
      <c r="E139" s="20" t="s">
        <v>119</v>
      </c>
      <c r="F139" s="20">
        <v>0</v>
      </c>
      <c r="G139" s="20">
        <v>6</v>
      </c>
      <c r="H139" s="20">
        <v>1</v>
      </c>
      <c r="I139" s="20" t="s">
        <v>67</v>
      </c>
      <c r="J139" s="33">
        <v>1</v>
      </c>
      <c r="K139" s="14">
        <f t="shared" si="97"/>
        <v>1</v>
      </c>
      <c r="L139" s="15" t="str">
        <f t="shared" si="98"/>
        <v>MUY ALTO</v>
      </c>
      <c r="M139" s="14">
        <f t="shared" si="99"/>
        <v>0</v>
      </c>
      <c r="N139" s="15" t="str">
        <f t="shared" si="100"/>
        <v>MUY BAJO</v>
      </c>
      <c r="O139" s="14">
        <f t="shared" si="101"/>
        <v>0</v>
      </c>
      <c r="P139" s="15" t="str">
        <f t="shared" si="102"/>
        <v>MUY BAJO</v>
      </c>
      <c r="Q139" s="16"/>
      <c r="R139" s="16">
        <v>16</v>
      </c>
      <c r="S139" s="16">
        <f t="shared" si="104"/>
        <v>16</v>
      </c>
      <c r="T139" s="16">
        <v>0</v>
      </c>
      <c r="U139" s="16"/>
      <c r="V139" s="16"/>
      <c r="W139" s="17"/>
      <c r="X139" s="17"/>
      <c r="Y139" s="17"/>
      <c r="Z139" s="17"/>
      <c r="AA139" s="17"/>
      <c r="AB139" s="18"/>
      <c r="AC139" s="16"/>
    </row>
    <row r="140" spans="1:29" s="19" customFormat="1" ht="45" hidden="1" x14ac:dyDescent="0.25">
      <c r="A140" s="63"/>
      <c r="B140" s="53" t="str">
        <f>+[1]SP!A26</f>
        <v>SP.PY.2.1. Operación y desarrollo del Centro de Emprendimiento e Innovación</v>
      </c>
      <c r="C140" s="53"/>
      <c r="D140" s="12" t="s">
        <v>69</v>
      </c>
      <c r="E140" s="20" t="s">
        <v>121</v>
      </c>
      <c r="F140" s="20">
        <v>0</v>
      </c>
      <c r="G140" s="20">
        <v>7</v>
      </c>
      <c r="H140" s="20">
        <v>2</v>
      </c>
      <c r="I140" s="20" t="s">
        <v>67</v>
      </c>
      <c r="J140" s="33">
        <v>0</v>
      </c>
      <c r="K140" s="14">
        <f t="shared" si="97"/>
        <v>0</v>
      </c>
      <c r="L140" s="15" t="str">
        <f t="shared" si="98"/>
        <v>MUY BAJO</v>
      </c>
      <c r="M140" s="14">
        <f t="shared" si="99"/>
        <v>0</v>
      </c>
      <c r="N140" s="15" t="str">
        <f t="shared" si="100"/>
        <v>MUY BAJO</v>
      </c>
      <c r="O140" s="14">
        <f t="shared" si="101"/>
        <v>0</v>
      </c>
      <c r="P140" s="15" t="str">
        <f t="shared" si="102"/>
        <v>MUY BAJO</v>
      </c>
      <c r="Q140" s="16"/>
      <c r="R140" s="16">
        <v>20</v>
      </c>
      <c r="S140" s="16">
        <f t="shared" si="104"/>
        <v>20</v>
      </c>
      <c r="T140" s="16">
        <v>0</v>
      </c>
      <c r="U140" s="16"/>
      <c r="V140" s="16"/>
      <c r="W140" s="17"/>
      <c r="X140" s="17"/>
      <c r="Y140" s="17"/>
      <c r="Z140" s="17"/>
      <c r="AA140" s="17"/>
      <c r="AB140" s="18"/>
      <c r="AC140" s="16"/>
    </row>
    <row r="141" spans="1:29" s="19" customFormat="1" ht="45" hidden="1" x14ac:dyDescent="0.25">
      <c r="A141" s="63"/>
      <c r="B141" s="53" t="str">
        <f>+[1]SP!A27</f>
        <v>SP.PY.2.1. Operación y desarrollo del Centro de Emprendimiento e Innovación</v>
      </c>
      <c r="C141" s="53"/>
      <c r="D141" s="12" t="s">
        <v>87</v>
      </c>
      <c r="E141" s="20" t="s">
        <v>118</v>
      </c>
      <c r="F141" s="20">
        <v>0</v>
      </c>
      <c r="G141" s="20">
        <v>42</v>
      </c>
      <c r="H141" s="20">
        <v>10</v>
      </c>
      <c r="I141" s="20" t="s">
        <v>67</v>
      </c>
      <c r="J141" s="33">
        <v>16</v>
      </c>
      <c r="K141" s="14">
        <f t="shared" si="97"/>
        <v>1.6</v>
      </c>
      <c r="L141" s="15" t="str">
        <f t="shared" si="98"/>
        <v>MUY ALTO</v>
      </c>
      <c r="M141" s="14">
        <f t="shared" si="99"/>
        <v>0</v>
      </c>
      <c r="N141" s="15" t="str">
        <f t="shared" si="100"/>
        <v>MUY BAJO</v>
      </c>
      <c r="O141" s="14">
        <f t="shared" si="101"/>
        <v>0</v>
      </c>
      <c r="P141" s="15" t="str">
        <f t="shared" si="102"/>
        <v>MUY BAJO</v>
      </c>
      <c r="Q141" s="16"/>
      <c r="R141" s="16">
        <v>20</v>
      </c>
      <c r="S141" s="16">
        <f t="shared" si="104"/>
        <v>20</v>
      </c>
      <c r="T141" s="16">
        <v>0</v>
      </c>
      <c r="U141" s="16"/>
      <c r="V141" s="16"/>
      <c r="W141" s="17"/>
      <c r="X141" s="17"/>
      <c r="Y141" s="17"/>
      <c r="Z141" s="17"/>
      <c r="AA141" s="17"/>
      <c r="AB141" s="18"/>
      <c r="AC141" s="16"/>
    </row>
    <row r="142" spans="1:29" s="19" customFormat="1" ht="45" hidden="1" x14ac:dyDescent="0.25">
      <c r="A142" s="63"/>
      <c r="B142" s="53" t="str">
        <f>+[1]SP!A28</f>
        <v>SP.PY.2.1. Operación y desarrollo del Centro de Emprendimiento e Innovación</v>
      </c>
      <c r="C142" s="53"/>
      <c r="D142" s="12" t="s">
        <v>68</v>
      </c>
      <c r="E142" s="20" t="s">
        <v>118</v>
      </c>
      <c r="F142" s="20">
        <v>0</v>
      </c>
      <c r="G142" s="20">
        <v>39</v>
      </c>
      <c r="H142" s="20">
        <v>10</v>
      </c>
      <c r="I142" s="20" t="s">
        <v>67</v>
      </c>
      <c r="J142" s="33">
        <v>0</v>
      </c>
      <c r="K142" s="14">
        <f t="shared" si="97"/>
        <v>0</v>
      </c>
      <c r="L142" s="15" t="str">
        <f t="shared" si="98"/>
        <v>MUY BAJO</v>
      </c>
      <c r="M142" s="14">
        <f t="shared" si="99"/>
        <v>0</v>
      </c>
      <c r="N142" s="15" t="str">
        <f t="shared" si="100"/>
        <v>MUY BAJO</v>
      </c>
      <c r="O142" s="14">
        <f t="shared" si="101"/>
        <v>0</v>
      </c>
      <c r="P142" s="15" t="str">
        <f t="shared" si="102"/>
        <v>MUY BAJO</v>
      </c>
      <c r="Q142" s="16"/>
      <c r="R142" s="16">
        <v>15</v>
      </c>
      <c r="S142" s="16">
        <f t="shared" si="104"/>
        <v>15</v>
      </c>
      <c r="T142" s="16">
        <v>0</v>
      </c>
      <c r="U142" s="16"/>
      <c r="V142" s="16"/>
      <c r="W142" s="17"/>
      <c r="X142" s="17"/>
      <c r="Y142" s="17"/>
      <c r="Z142" s="17"/>
      <c r="AA142" s="17"/>
      <c r="AB142" s="18"/>
      <c r="AC142" s="16"/>
    </row>
    <row r="143" spans="1:29" s="19" customFormat="1" ht="45" hidden="1" x14ac:dyDescent="0.25">
      <c r="A143" s="63"/>
      <c r="B143" s="53" t="str">
        <f>+[1]SP!A29</f>
        <v>SP.PY.2.1. Operación y desarrollo del Centro de Emprendimiento e Innovación</v>
      </c>
      <c r="C143" s="53"/>
      <c r="D143" s="12" t="s">
        <v>69</v>
      </c>
      <c r="E143" s="20" t="s">
        <v>118</v>
      </c>
      <c r="F143" s="20">
        <v>0</v>
      </c>
      <c r="G143" s="20">
        <v>39</v>
      </c>
      <c r="H143" s="20">
        <v>10</v>
      </c>
      <c r="I143" s="20" t="s">
        <v>67</v>
      </c>
      <c r="J143" s="33">
        <v>1</v>
      </c>
      <c r="K143" s="14">
        <f t="shared" si="97"/>
        <v>0.1</v>
      </c>
      <c r="L143" s="15" t="str">
        <f t="shared" si="98"/>
        <v>MUY BAJO</v>
      </c>
      <c r="M143" s="14">
        <f t="shared" si="99"/>
        <v>0</v>
      </c>
      <c r="N143" s="15" t="str">
        <f t="shared" si="100"/>
        <v>MUY BAJO</v>
      </c>
      <c r="O143" s="14">
        <f t="shared" si="101"/>
        <v>0</v>
      </c>
      <c r="P143" s="15" t="str">
        <f t="shared" si="102"/>
        <v>MUY BAJO</v>
      </c>
      <c r="Q143" s="16"/>
      <c r="R143" s="16">
        <v>15</v>
      </c>
      <c r="S143" s="16">
        <f t="shared" si="104"/>
        <v>15</v>
      </c>
      <c r="T143" s="16">
        <v>0</v>
      </c>
      <c r="U143" s="16"/>
      <c r="V143" s="16"/>
      <c r="W143" s="17"/>
      <c r="X143" s="17"/>
      <c r="Y143" s="17"/>
      <c r="Z143" s="17"/>
      <c r="AA143" s="17"/>
      <c r="AB143" s="18"/>
      <c r="AC143" s="16"/>
    </row>
    <row r="144" spans="1:29" s="19" customFormat="1" ht="60" hidden="1" x14ac:dyDescent="0.25">
      <c r="A144" s="63"/>
      <c r="B144" s="53" t="str">
        <f>+[1]SP!A30</f>
        <v>SP.PY.2.1. Operación y desarrollo del Centro de Emprendimiento e Innovación</v>
      </c>
      <c r="C144" s="53"/>
      <c r="D144" s="12" t="s">
        <v>71</v>
      </c>
      <c r="E144" s="20" t="s">
        <v>122</v>
      </c>
      <c r="F144" s="20">
        <v>0</v>
      </c>
      <c r="G144" s="20">
        <v>40</v>
      </c>
      <c r="H144" s="20">
        <v>10</v>
      </c>
      <c r="I144" s="20" t="s">
        <v>67</v>
      </c>
      <c r="J144" s="33">
        <v>0</v>
      </c>
      <c r="K144" s="14">
        <f t="shared" si="97"/>
        <v>0</v>
      </c>
      <c r="L144" s="15" t="str">
        <f t="shared" si="98"/>
        <v>MUY BAJO</v>
      </c>
      <c r="M144" s="14">
        <f t="shared" si="99"/>
        <v>0</v>
      </c>
      <c r="N144" s="15" t="str">
        <f t="shared" si="100"/>
        <v>MUY BAJO</v>
      </c>
      <c r="O144" s="14">
        <f t="shared" si="101"/>
        <v>0</v>
      </c>
      <c r="P144" s="15" t="str">
        <f t="shared" si="102"/>
        <v>MUY BAJO</v>
      </c>
      <c r="Q144" s="16"/>
      <c r="R144" s="16">
        <v>30</v>
      </c>
      <c r="S144" s="16">
        <f t="shared" si="104"/>
        <v>30</v>
      </c>
      <c r="T144" s="16">
        <v>0</v>
      </c>
      <c r="U144" s="16"/>
      <c r="V144" s="16"/>
      <c r="W144" s="17"/>
      <c r="X144" s="17"/>
      <c r="Y144" s="17"/>
      <c r="Z144" s="17"/>
      <c r="AA144" s="17"/>
      <c r="AB144" s="18"/>
      <c r="AC144" s="16"/>
    </row>
    <row r="145" spans="1:29" s="19" customFormat="1" ht="90" hidden="1" x14ac:dyDescent="0.25">
      <c r="A145" s="63"/>
      <c r="B145" s="53" t="str">
        <f>+[1]SP!A31</f>
        <v>SP.PY.2.1. Operación y desarrollo del Centro de Emprendimiento e Innovación</v>
      </c>
      <c r="C145" s="53"/>
      <c r="D145" s="12" t="s">
        <v>71</v>
      </c>
      <c r="E145" s="20" t="s">
        <v>123</v>
      </c>
      <c r="F145" s="20">
        <v>0</v>
      </c>
      <c r="G145" s="20">
        <v>30</v>
      </c>
      <c r="H145" s="20">
        <v>10</v>
      </c>
      <c r="I145" s="20" t="s">
        <v>67</v>
      </c>
      <c r="J145" s="33">
        <v>0</v>
      </c>
      <c r="K145" s="14">
        <f t="shared" si="97"/>
        <v>0</v>
      </c>
      <c r="L145" s="15" t="str">
        <f t="shared" si="98"/>
        <v>MUY BAJO</v>
      </c>
      <c r="M145" s="14">
        <f t="shared" si="99"/>
        <v>0</v>
      </c>
      <c r="N145" s="15" t="str">
        <f t="shared" si="100"/>
        <v>MUY BAJO</v>
      </c>
      <c r="O145" s="14">
        <f t="shared" si="101"/>
        <v>0</v>
      </c>
      <c r="P145" s="15" t="str">
        <f t="shared" si="102"/>
        <v>MUY BAJO</v>
      </c>
      <c r="Q145" s="16"/>
      <c r="R145" s="16">
        <v>25</v>
      </c>
      <c r="S145" s="16">
        <f t="shared" si="104"/>
        <v>25</v>
      </c>
      <c r="T145" s="16">
        <v>0</v>
      </c>
      <c r="U145" s="16"/>
      <c r="V145" s="16"/>
      <c r="W145" s="17"/>
      <c r="X145" s="17"/>
      <c r="Y145" s="17"/>
      <c r="Z145" s="17"/>
      <c r="AA145" s="17"/>
      <c r="AB145" s="18"/>
      <c r="AC145" s="16"/>
    </row>
    <row r="146" spans="1:29" s="19" customFormat="1" ht="30" hidden="1" x14ac:dyDescent="0.25">
      <c r="A146" s="63"/>
      <c r="B146" s="53" t="str">
        <f>+[1]SP!A32</f>
        <v>SP.PY.2.2. Operación y desarrollo del Consultorio Empresarial y Contable</v>
      </c>
      <c r="C146" s="53"/>
      <c r="D146" s="12" t="s">
        <v>65</v>
      </c>
      <c r="E146" s="20" t="s">
        <v>124</v>
      </c>
      <c r="F146" s="20">
        <v>4252</v>
      </c>
      <c r="G146" s="20">
        <v>5830</v>
      </c>
      <c r="H146" s="20">
        <v>493</v>
      </c>
      <c r="I146" s="20" t="s">
        <v>67</v>
      </c>
      <c r="J146" s="33">
        <v>786</v>
      </c>
      <c r="K146" s="14">
        <f t="shared" si="97"/>
        <v>1.5943204868154157</v>
      </c>
      <c r="L146" s="15" t="str">
        <f t="shared" si="98"/>
        <v>MUY ALTO</v>
      </c>
      <c r="M146" s="14">
        <f t="shared" si="99"/>
        <v>0</v>
      </c>
      <c r="N146" s="15" t="str">
        <f t="shared" si="100"/>
        <v>MUY BAJO</v>
      </c>
      <c r="O146" s="14">
        <f t="shared" si="101"/>
        <v>0</v>
      </c>
      <c r="P146" s="15" t="str">
        <f t="shared" si="102"/>
        <v>MUY BAJO</v>
      </c>
      <c r="Q146" s="16"/>
      <c r="R146" s="16">
        <v>18</v>
      </c>
      <c r="S146" s="16">
        <f t="shared" si="104"/>
        <v>18</v>
      </c>
      <c r="T146" s="16">
        <v>3</v>
      </c>
      <c r="U146" s="16"/>
      <c r="V146" s="16"/>
      <c r="W146" s="17"/>
      <c r="X146" s="17"/>
      <c r="Y146" s="17"/>
      <c r="Z146" s="17"/>
      <c r="AA146" s="17"/>
      <c r="AB146" s="18"/>
      <c r="AC146" s="16"/>
    </row>
    <row r="147" spans="1:29" s="19" customFormat="1" ht="30" hidden="1" x14ac:dyDescent="0.25">
      <c r="A147" s="63"/>
      <c r="B147" s="53" t="str">
        <f>+[1]SP!A33</f>
        <v>SP.PY.2.2. Operación y desarrollo del Consultorio Empresarial y Contable</v>
      </c>
      <c r="C147" s="53"/>
      <c r="D147" s="12" t="s">
        <v>65</v>
      </c>
      <c r="E147" s="20" t="s">
        <v>125</v>
      </c>
      <c r="F147" s="20">
        <v>147</v>
      </c>
      <c r="G147" s="20">
        <v>210</v>
      </c>
      <c r="H147" s="20">
        <v>20</v>
      </c>
      <c r="I147" s="20" t="s">
        <v>67</v>
      </c>
      <c r="J147" s="33">
        <v>13</v>
      </c>
      <c r="K147" s="14">
        <f t="shared" si="97"/>
        <v>0.65</v>
      </c>
      <c r="L147" s="15" t="str">
        <f t="shared" si="98"/>
        <v>ALTO</v>
      </c>
      <c r="M147" s="14">
        <f t="shared" si="99"/>
        <v>0</v>
      </c>
      <c r="N147" s="15" t="str">
        <f t="shared" si="100"/>
        <v>MUY BAJO</v>
      </c>
      <c r="O147" s="14">
        <f t="shared" si="101"/>
        <v>0</v>
      </c>
      <c r="P147" s="15" t="str">
        <f t="shared" si="102"/>
        <v>MUY BAJO</v>
      </c>
      <c r="Q147" s="16"/>
      <c r="R147" s="16">
        <v>29</v>
      </c>
      <c r="S147" s="16">
        <f t="shared" si="104"/>
        <v>29</v>
      </c>
      <c r="T147" s="16">
        <v>11</v>
      </c>
      <c r="U147" s="16"/>
      <c r="V147" s="16"/>
      <c r="W147" s="17"/>
      <c r="X147" s="17"/>
      <c r="Y147" s="17"/>
      <c r="Z147" s="17"/>
      <c r="AA147" s="17"/>
      <c r="AB147" s="18"/>
      <c r="AC147" s="16"/>
    </row>
    <row r="148" spans="1:29" s="19" customFormat="1" ht="45" hidden="1" x14ac:dyDescent="0.25">
      <c r="A148" s="63"/>
      <c r="B148" s="53" t="str">
        <f>+[1]SP!A34</f>
        <v>SP.PY.2.2. Operación y desarrollo del Consultorio Empresarial y Contable</v>
      </c>
      <c r="C148" s="53"/>
      <c r="D148" s="12" t="s">
        <v>65</v>
      </c>
      <c r="E148" s="20" t="s">
        <v>126</v>
      </c>
      <c r="F148" s="20">
        <v>9927</v>
      </c>
      <c r="G148" s="20">
        <v>16481</v>
      </c>
      <c r="H148" s="20">
        <v>2184</v>
      </c>
      <c r="I148" s="20" t="s">
        <v>67</v>
      </c>
      <c r="J148" s="33">
        <v>768</v>
      </c>
      <c r="K148" s="14">
        <f t="shared" si="97"/>
        <v>0.35164835164835168</v>
      </c>
      <c r="L148" s="15" t="str">
        <f t="shared" si="98"/>
        <v>BAJO</v>
      </c>
      <c r="M148" s="14">
        <f t="shared" si="99"/>
        <v>0</v>
      </c>
      <c r="N148" s="15" t="str">
        <f t="shared" si="100"/>
        <v>MUY BAJO</v>
      </c>
      <c r="O148" s="14">
        <f t="shared" si="101"/>
        <v>0</v>
      </c>
      <c r="P148" s="15" t="str">
        <f t="shared" si="102"/>
        <v>MUY BAJO</v>
      </c>
      <c r="Q148" s="16"/>
      <c r="R148" s="16">
        <v>15</v>
      </c>
      <c r="S148" s="16">
        <f t="shared" si="104"/>
        <v>15</v>
      </c>
      <c r="T148" s="16">
        <v>0</v>
      </c>
      <c r="U148" s="16"/>
      <c r="V148" s="16"/>
      <c r="W148" s="17"/>
      <c r="X148" s="17"/>
      <c r="Y148" s="17"/>
      <c r="Z148" s="17"/>
      <c r="AA148" s="17"/>
      <c r="AB148" s="18"/>
      <c r="AC148" s="16"/>
    </row>
    <row r="149" spans="1:29" s="19" customFormat="1" ht="30" hidden="1" x14ac:dyDescent="0.25">
      <c r="A149" s="63"/>
      <c r="B149" s="53" t="str">
        <f>+[1]SP!A35</f>
        <v>SP.PY.2.2. Operación y desarrollo del Consultorio Empresarial y Contable</v>
      </c>
      <c r="C149" s="53"/>
      <c r="D149" s="12" t="s">
        <v>87</v>
      </c>
      <c r="E149" s="20" t="s">
        <v>124</v>
      </c>
      <c r="F149" s="20">
        <v>0</v>
      </c>
      <c r="G149" s="20">
        <v>2272.48</v>
      </c>
      <c r="H149" s="20">
        <v>700</v>
      </c>
      <c r="I149" s="20" t="s">
        <v>67</v>
      </c>
      <c r="J149" s="33">
        <v>168</v>
      </c>
      <c r="K149" s="14">
        <f t="shared" si="97"/>
        <v>0.24</v>
      </c>
      <c r="L149" s="15" t="str">
        <f t="shared" si="98"/>
        <v>BAJO</v>
      </c>
      <c r="M149" s="14">
        <f t="shared" si="99"/>
        <v>0</v>
      </c>
      <c r="N149" s="15" t="str">
        <f t="shared" si="100"/>
        <v>MUY BAJO</v>
      </c>
      <c r="O149" s="14">
        <f t="shared" si="101"/>
        <v>0</v>
      </c>
      <c r="P149" s="15" t="str">
        <f t="shared" si="102"/>
        <v>MUY BAJO</v>
      </c>
      <c r="Q149" s="16"/>
      <c r="R149" s="16">
        <v>20</v>
      </c>
      <c r="S149" s="16">
        <f t="shared" si="104"/>
        <v>20</v>
      </c>
      <c r="T149" s="16">
        <v>7</v>
      </c>
      <c r="U149" s="16"/>
      <c r="V149" s="16"/>
      <c r="W149" s="17"/>
      <c r="X149" s="17"/>
      <c r="Y149" s="17"/>
      <c r="Z149" s="17"/>
      <c r="AA149" s="17"/>
      <c r="AB149" s="18"/>
      <c r="AC149" s="16"/>
    </row>
    <row r="150" spans="1:29" s="19" customFormat="1" ht="30" hidden="1" x14ac:dyDescent="0.25">
      <c r="A150" s="63"/>
      <c r="B150" s="53" t="str">
        <f>+[1]SP!A36</f>
        <v>SP.PY.2.2. Operación y desarrollo del Consultorio Empresarial y Contable</v>
      </c>
      <c r="C150" s="53"/>
      <c r="D150" s="12" t="s">
        <v>87</v>
      </c>
      <c r="E150" s="20" t="s">
        <v>125</v>
      </c>
      <c r="F150" s="20">
        <v>0</v>
      </c>
      <c r="G150" s="20">
        <v>36</v>
      </c>
      <c r="H150" s="20">
        <v>10</v>
      </c>
      <c r="I150" s="20" t="s">
        <v>67</v>
      </c>
      <c r="J150" s="33">
        <v>4</v>
      </c>
      <c r="K150" s="14">
        <f t="shared" si="97"/>
        <v>0.4</v>
      </c>
      <c r="L150" s="15" t="str">
        <f t="shared" si="98"/>
        <v>BAJO</v>
      </c>
      <c r="M150" s="14">
        <f t="shared" si="99"/>
        <v>0</v>
      </c>
      <c r="N150" s="15" t="str">
        <f t="shared" si="100"/>
        <v>MUY BAJO</v>
      </c>
      <c r="O150" s="14">
        <f t="shared" si="101"/>
        <v>0</v>
      </c>
      <c r="P150" s="15" t="str">
        <f t="shared" si="102"/>
        <v>MUY BAJO</v>
      </c>
      <c r="Q150" s="16"/>
      <c r="R150" s="16">
        <v>5</v>
      </c>
      <c r="S150" s="16">
        <f t="shared" si="104"/>
        <v>5</v>
      </c>
      <c r="T150" s="16">
        <v>5</v>
      </c>
      <c r="U150" s="16"/>
      <c r="V150" s="16"/>
      <c r="W150" s="17"/>
      <c r="X150" s="17"/>
      <c r="Y150" s="17"/>
      <c r="Z150" s="17"/>
      <c r="AA150" s="17"/>
      <c r="AB150" s="18"/>
      <c r="AC150" s="16"/>
    </row>
    <row r="151" spans="1:29" s="19" customFormat="1" ht="45" hidden="1" x14ac:dyDescent="0.25">
      <c r="A151" s="63"/>
      <c r="B151" s="53" t="str">
        <f>+[1]SP!A37</f>
        <v>SP.PY.2.2. Operación y desarrollo del Consultorio Empresarial y Contable</v>
      </c>
      <c r="C151" s="53"/>
      <c r="D151" s="12" t="s">
        <v>87</v>
      </c>
      <c r="E151" s="20" t="s">
        <v>127</v>
      </c>
      <c r="F151" s="20">
        <v>0</v>
      </c>
      <c r="G151" s="20">
        <v>1080</v>
      </c>
      <c r="H151" s="20">
        <v>300</v>
      </c>
      <c r="I151" s="20" t="s">
        <v>67</v>
      </c>
      <c r="J151" s="33">
        <v>343</v>
      </c>
      <c r="K151" s="14">
        <f t="shared" si="97"/>
        <v>1.1433333333333333</v>
      </c>
      <c r="L151" s="15" t="str">
        <f t="shared" si="98"/>
        <v>MUY ALTO</v>
      </c>
      <c r="M151" s="14">
        <f t="shared" si="99"/>
        <v>0</v>
      </c>
      <c r="N151" s="15" t="str">
        <f t="shared" si="100"/>
        <v>MUY BAJO</v>
      </c>
      <c r="O151" s="14">
        <f t="shared" si="101"/>
        <v>0</v>
      </c>
      <c r="P151" s="15" t="str">
        <f t="shared" si="102"/>
        <v>MUY BAJO</v>
      </c>
      <c r="Q151" s="16"/>
      <c r="R151" s="16">
        <v>7</v>
      </c>
      <c r="S151" s="16">
        <f t="shared" si="104"/>
        <v>7</v>
      </c>
      <c r="T151" s="16">
        <v>0</v>
      </c>
      <c r="U151" s="16"/>
      <c r="V151" s="16"/>
      <c r="W151" s="17"/>
      <c r="X151" s="17"/>
      <c r="Y151" s="17"/>
      <c r="Z151" s="17"/>
      <c r="AA151" s="17"/>
      <c r="AB151" s="18"/>
      <c r="AC151" s="16"/>
    </row>
    <row r="152" spans="1:29" s="19" customFormat="1" ht="30" hidden="1" x14ac:dyDescent="0.25">
      <c r="A152" s="63"/>
      <c r="B152" s="53" t="str">
        <f>+[1]SP!A38</f>
        <v>SP.PY.2.2. Operación y desarrollo del Consultorio Empresarial y Contable</v>
      </c>
      <c r="C152" s="53"/>
      <c r="D152" s="12" t="s">
        <v>68</v>
      </c>
      <c r="E152" s="20" t="s">
        <v>124</v>
      </c>
      <c r="F152" s="20">
        <v>0</v>
      </c>
      <c r="G152" s="20">
        <v>1947.8400000000001</v>
      </c>
      <c r="H152" s="20">
        <v>600</v>
      </c>
      <c r="I152" s="20" t="s">
        <v>67</v>
      </c>
      <c r="J152" s="33">
        <v>307</v>
      </c>
      <c r="K152" s="14">
        <f t="shared" si="97"/>
        <v>0.51166666666666671</v>
      </c>
      <c r="L152" s="15" t="str">
        <f t="shared" si="98"/>
        <v>MEDIO</v>
      </c>
      <c r="M152" s="14">
        <f t="shared" si="99"/>
        <v>0</v>
      </c>
      <c r="N152" s="15" t="str">
        <f t="shared" si="100"/>
        <v>MUY BAJO</v>
      </c>
      <c r="O152" s="14">
        <f t="shared" si="101"/>
        <v>0</v>
      </c>
      <c r="P152" s="15" t="str">
        <f t="shared" si="102"/>
        <v>MUY BAJO</v>
      </c>
      <c r="Q152" s="16"/>
      <c r="R152" s="16">
        <v>20</v>
      </c>
      <c r="S152" s="16">
        <f t="shared" si="104"/>
        <v>20</v>
      </c>
      <c r="T152" s="16">
        <v>11</v>
      </c>
      <c r="U152" s="16"/>
      <c r="V152" s="16"/>
      <c r="W152" s="17"/>
      <c r="X152" s="17"/>
      <c r="Y152" s="17"/>
      <c r="Z152" s="17"/>
      <c r="AA152" s="17"/>
      <c r="AB152" s="18"/>
      <c r="AC152" s="16"/>
    </row>
    <row r="153" spans="1:29" s="19" customFormat="1" ht="30" hidden="1" x14ac:dyDescent="0.25">
      <c r="A153" s="63"/>
      <c r="B153" s="53" t="str">
        <f>+[1]SP!A39</f>
        <v>SP.PY.2.2. Operación y desarrollo del Consultorio Empresarial y Contable</v>
      </c>
      <c r="C153" s="53"/>
      <c r="D153" s="12" t="s">
        <v>68</v>
      </c>
      <c r="E153" s="20" t="s">
        <v>125</v>
      </c>
      <c r="F153" s="20">
        <v>0</v>
      </c>
      <c r="G153" s="20">
        <v>36</v>
      </c>
      <c r="H153" s="20">
        <v>10</v>
      </c>
      <c r="I153" s="20" t="s">
        <v>67</v>
      </c>
      <c r="J153" s="33">
        <v>1</v>
      </c>
      <c r="K153" s="14">
        <f t="shared" si="97"/>
        <v>0.1</v>
      </c>
      <c r="L153" s="15" t="str">
        <f t="shared" si="98"/>
        <v>MUY BAJO</v>
      </c>
      <c r="M153" s="14">
        <f t="shared" si="99"/>
        <v>0</v>
      </c>
      <c r="N153" s="15" t="str">
        <f t="shared" si="100"/>
        <v>MUY BAJO</v>
      </c>
      <c r="O153" s="14">
        <f t="shared" si="101"/>
        <v>0</v>
      </c>
      <c r="P153" s="15" t="str">
        <f t="shared" si="102"/>
        <v>MUY BAJO</v>
      </c>
      <c r="Q153" s="16"/>
      <c r="R153" s="16">
        <v>5</v>
      </c>
      <c r="S153" s="16">
        <f t="shared" si="104"/>
        <v>5</v>
      </c>
      <c r="T153" s="16">
        <v>5</v>
      </c>
      <c r="U153" s="16"/>
      <c r="V153" s="16"/>
      <c r="W153" s="17"/>
      <c r="X153" s="17"/>
      <c r="Y153" s="17"/>
      <c r="Z153" s="17"/>
      <c r="AA153" s="17"/>
      <c r="AB153" s="18"/>
      <c r="AC153" s="16"/>
    </row>
    <row r="154" spans="1:29" s="19" customFormat="1" ht="60" hidden="1" x14ac:dyDescent="0.25">
      <c r="A154" s="63"/>
      <c r="B154" s="53" t="str">
        <f>+[1]SP!A40</f>
        <v>SP.PY.2.2. Operación y desarrollo del Consultorio Empresarial y Contable</v>
      </c>
      <c r="C154" s="53"/>
      <c r="D154" s="12" t="s">
        <v>68</v>
      </c>
      <c r="E154" s="20" t="s">
        <v>128</v>
      </c>
      <c r="F154" s="20">
        <v>0</v>
      </c>
      <c r="G154" s="20">
        <v>1080</v>
      </c>
      <c r="H154" s="20">
        <v>300</v>
      </c>
      <c r="I154" s="20" t="s">
        <v>67</v>
      </c>
      <c r="J154" s="33">
        <v>177</v>
      </c>
      <c r="K154" s="14">
        <f t="shared" si="97"/>
        <v>0.59</v>
      </c>
      <c r="L154" s="15" t="str">
        <f t="shared" si="98"/>
        <v>MEDIO</v>
      </c>
      <c r="M154" s="14">
        <f t="shared" si="99"/>
        <v>0</v>
      </c>
      <c r="N154" s="15" t="str">
        <f t="shared" si="100"/>
        <v>MUY BAJO</v>
      </c>
      <c r="O154" s="14">
        <f t="shared" si="101"/>
        <v>0</v>
      </c>
      <c r="P154" s="15" t="str">
        <f t="shared" si="102"/>
        <v>MUY BAJO</v>
      </c>
      <c r="Q154" s="16"/>
      <c r="R154" s="16">
        <v>7</v>
      </c>
      <c r="S154" s="16">
        <f t="shared" si="104"/>
        <v>7</v>
      </c>
      <c r="T154" s="16">
        <v>0</v>
      </c>
      <c r="U154" s="16"/>
      <c r="V154" s="16"/>
      <c r="W154" s="17"/>
      <c r="X154" s="17"/>
      <c r="Y154" s="17"/>
      <c r="Z154" s="17"/>
      <c r="AA154" s="17"/>
      <c r="AB154" s="18"/>
      <c r="AC154" s="16"/>
    </row>
    <row r="155" spans="1:29" s="19" customFormat="1" ht="30" hidden="1" x14ac:dyDescent="0.25">
      <c r="A155" s="63"/>
      <c r="B155" s="53" t="str">
        <f>+[1]SP!A41</f>
        <v>SP.PY.2.2. Operación y desarrollo del Consultorio Empresarial y Contable</v>
      </c>
      <c r="C155" s="53"/>
      <c r="D155" s="12" t="s">
        <v>69</v>
      </c>
      <c r="E155" s="20" t="s">
        <v>124</v>
      </c>
      <c r="F155" s="20">
        <v>0</v>
      </c>
      <c r="G155" s="20">
        <v>1460.88</v>
      </c>
      <c r="H155" s="20">
        <v>450</v>
      </c>
      <c r="I155" s="20" t="s">
        <v>67</v>
      </c>
      <c r="J155" s="33">
        <v>804</v>
      </c>
      <c r="K155" s="14">
        <f t="shared" si="97"/>
        <v>1.7866666666666666</v>
      </c>
      <c r="L155" s="15" t="str">
        <f t="shared" si="98"/>
        <v>MUY ALTO</v>
      </c>
      <c r="M155" s="14">
        <f t="shared" si="99"/>
        <v>0</v>
      </c>
      <c r="N155" s="15" t="str">
        <f t="shared" si="100"/>
        <v>MUY BAJO</v>
      </c>
      <c r="O155" s="14">
        <f t="shared" si="101"/>
        <v>0</v>
      </c>
      <c r="P155" s="15" t="str">
        <f t="shared" si="102"/>
        <v>MUY BAJO</v>
      </c>
      <c r="Q155" s="16"/>
      <c r="R155" s="16">
        <v>20</v>
      </c>
      <c r="S155" s="16">
        <f t="shared" si="104"/>
        <v>20</v>
      </c>
      <c r="T155" s="16">
        <v>1</v>
      </c>
      <c r="U155" s="16"/>
      <c r="V155" s="16"/>
      <c r="W155" s="17"/>
      <c r="X155" s="17"/>
      <c r="Y155" s="17"/>
      <c r="Z155" s="17"/>
      <c r="AA155" s="17"/>
      <c r="AB155" s="18"/>
      <c r="AC155" s="16"/>
    </row>
    <row r="156" spans="1:29" s="19" customFormat="1" ht="30" hidden="1" x14ac:dyDescent="0.25">
      <c r="A156" s="63"/>
      <c r="B156" s="53" t="str">
        <f>+[1]SP!A42</f>
        <v>SP.PY.2.2. Operación y desarrollo del Consultorio Empresarial y Contable</v>
      </c>
      <c r="C156" s="53"/>
      <c r="D156" s="12" t="s">
        <v>69</v>
      </c>
      <c r="E156" s="20" t="s">
        <v>125</v>
      </c>
      <c r="F156" s="20">
        <v>0</v>
      </c>
      <c r="G156" s="20">
        <v>28</v>
      </c>
      <c r="H156" s="20">
        <v>8</v>
      </c>
      <c r="I156" s="20" t="s">
        <v>67</v>
      </c>
      <c r="J156" s="33">
        <v>6</v>
      </c>
      <c r="K156" s="14">
        <f t="shared" si="97"/>
        <v>0.75</v>
      </c>
      <c r="L156" s="15" t="str">
        <f t="shared" si="98"/>
        <v>ALTO</v>
      </c>
      <c r="M156" s="14">
        <f t="shared" si="99"/>
        <v>0</v>
      </c>
      <c r="N156" s="15" t="str">
        <f t="shared" si="100"/>
        <v>MUY BAJO</v>
      </c>
      <c r="O156" s="14">
        <f t="shared" si="101"/>
        <v>0</v>
      </c>
      <c r="P156" s="15" t="str">
        <f t="shared" si="102"/>
        <v>MUY BAJO</v>
      </c>
      <c r="Q156" s="16"/>
      <c r="R156" s="16">
        <v>5</v>
      </c>
      <c r="S156" s="16">
        <f t="shared" si="104"/>
        <v>5</v>
      </c>
      <c r="T156" s="16">
        <v>0</v>
      </c>
      <c r="U156" s="16"/>
      <c r="V156" s="16"/>
      <c r="W156" s="17"/>
      <c r="X156" s="17"/>
      <c r="Y156" s="17"/>
      <c r="Z156" s="17"/>
      <c r="AA156" s="17"/>
      <c r="AB156" s="18"/>
      <c r="AC156" s="16"/>
    </row>
    <row r="157" spans="1:29" s="19" customFormat="1" ht="45" hidden="1" x14ac:dyDescent="0.25">
      <c r="A157" s="63"/>
      <c r="B157" s="53" t="str">
        <f>+[1]SP!A43</f>
        <v>SP.PY.2.2. Operación y desarrollo del Consultorio Empresarial y Contable</v>
      </c>
      <c r="C157" s="53"/>
      <c r="D157" s="12" t="s">
        <v>69</v>
      </c>
      <c r="E157" s="20" t="s">
        <v>126</v>
      </c>
      <c r="F157" s="20">
        <v>0</v>
      </c>
      <c r="G157" s="20">
        <v>380</v>
      </c>
      <c r="H157" s="20">
        <v>240</v>
      </c>
      <c r="I157" s="20" t="s">
        <v>67</v>
      </c>
      <c r="J157" s="33">
        <v>579</v>
      </c>
      <c r="K157" s="14">
        <f t="shared" si="97"/>
        <v>2.4125000000000001</v>
      </c>
      <c r="L157" s="15" t="str">
        <f t="shared" si="98"/>
        <v>MUY ALTO</v>
      </c>
      <c r="M157" s="14">
        <f t="shared" si="99"/>
        <v>0</v>
      </c>
      <c r="N157" s="15" t="str">
        <f t="shared" si="100"/>
        <v>MUY BAJO</v>
      </c>
      <c r="O157" s="14">
        <f t="shared" si="101"/>
        <v>0</v>
      </c>
      <c r="P157" s="15" t="str">
        <f t="shared" si="102"/>
        <v>MUY BAJO</v>
      </c>
      <c r="Q157" s="16"/>
      <c r="R157" s="16">
        <v>7</v>
      </c>
      <c r="S157" s="16">
        <f t="shared" si="104"/>
        <v>7</v>
      </c>
      <c r="T157" s="16">
        <v>0</v>
      </c>
      <c r="U157" s="16"/>
      <c r="V157" s="16"/>
      <c r="W157" s="17"/>
      <c r="X157" s="17"/>
      <c r="Y157" s="17"/>
      <c r="Z157" s="17"/>
      <c r="AA157" s="17"/>
      <c r="AB157" s="18"/>
      <c r="AC157" s="16"/>
    </row>
    <row r="158" spans="1:29" s="19" customFormat="1" ht="60" hidden="1" x14ac:dyDescent="0.25">
      <c r="A158" s="63"/>
      <c r="B158" s="53" t="str">
        <f>+[1]SP!A44</f>
        <v xml:space="preserve">SP.PY.2.3. Unidades de Servicios de Atención Psicológica (USAP): Consultorio clínico Neiva. </v>
      </c>
      <c r="C158" s="53"/>
      <c r="D158" s="12" t="s">
        <v>65</v>
      </c>
      <c r="E158" s="20" t="s">
        <v>129</v>
      </c>
      <c r="F158" s="20">
        <v>128</v>
      </c>
      <c r="G158" s="20">
        <v>512</v>
      </c>
      <c r="H158" s="20">
        <v>128</v>
      </c>
      <c r="I158" s="20" t="s">
        <v>67</v>
      </c>
      <c r="J158" s="33">
        <v>69</v>
      </c>
      <c r="K158" s="14">
        <f t="shared" si="97"/>
        <v>0.5390625</v>
      </c>
      <c r="L158" s="15" t="str">
        <f t="shared" si="98"/>
        <v>MEDIO</v>
      </c>
      <c r="M158" s="14">
        <f t="shared" si="99"/>
        <v>0</v>
      </c>
      <c r="N158" s="15" t="str">
        <f t="shared" si="100"/>
        <v>MUY BAJO</v>
      </c>
      <c r="O158" s="14">
        <f t="shared" si="101"/>
        <v>0</v>
      </c>
      <c r="P158" s="15" t="str">
        <f t="shared" si="102"/>
        <v>MUY BAJO</v>
      </c>
      <c r="Q158" s="16"/>
      <c r="R158" s="16">
        <v>121</v>
      </c>
      <c r="S158" s="16">
        <f t="shared" si="104"/>
        <v>121</v>
      </c>
      <c r="T158" s="16">
        <v>29</v>
      </c>
      <c r="U158" s="16"/>
      <c r="V158" s="16"/>
      <c r="W158" s="17"/>
      <c r="X158" s="17"/>
      <c r="Y158" s="17"/>
      <c r="Z158" s="17"/>
      <c r="AA158" s="17"/>
      <c r="AB158" s="18"/>
      <c r="AC158" s="16"/>
    </row>
    <row r="159" spans="1:29" s="19" customFormat="1" ht="60" hidden="1" x14ac:dyDescent="0.25">
      <c r="A159" s="63"/>
      <c r="B159" s="53" t="str">
        <f>+[1]SP!A45</f>
        <v>SP.PY.2.4. Unidades de Servicios de Atención Psicológica (USAP): Orientación y acompañamiento psicosocial Neiva</v>
      </c>
      <c r="C159" s="53"/>
      <c r="D159" s="12" t="s">
        <v>65</v>
      </c>
      <c r="E159" s="20" t="s">
        <v>129</v>
      </c>
      <c r="F159" s="20">
        <v>7681</v>
      </c>
      <c r="G159" s="20">
        <v>9684</v>
      </c>
      <c r="H159" s="20">
        <v>668</v>
      </c>
      <c r="I159" s="20" t="s">
        <v>67</v>
      </c>
      <c r="J159" s="33">
        <v>1692</v>
      </c>
      <c r="K159" s="14">
        <f t="shared" si="97"/>
        <v>2.532934131736527</v>
      </c>
      <c r="L159" s="15" t="str">
        <f t="shared" si="98"/>
        <v>MUY ALTO</v>
      </c>
      <c r="M159" s="14">
        <f t="shared" si="99"/>
        <v>0</v>
      </c>
      <c r="N159" s="15" t="str">
        <f t="shared" si="100"/>
        <v>MUY BAJO</v>
      </c>
      <c r="O159" s="14">
        <f t="shared" si="101"/>
        <v>0</v>
      </c>
      <c r="P159" s="15" t="str">
        <f t="shared" si="102"/>
        <v>MUY BAJO</v>
      </c>
      <c r="Q159" s="16"/>
      <c r="R159" s="16">
        <v>57</v>
      </c>
      <c r="S159" s="16">
        <f t="shared" si="104"/>
        <v>57</v>
      </c>
      <c r="T159" s="16">
        <v>18</v>
      </c>
      <c r="U159" s="16"/>
      <c r="V159" s="16"/>
      <c r="W159" s="17"/>
      <c r="X159" s="17"/>
      <c r="Y159" s="17"/>
      <c r="Z159" s="17"/>
      <c r="AA159" s="17"/>
      <c r="AB159" s="18"/>
      <c r="AC159" s="16"/>
    </row>
    <row r="160" spans="1:29" s="19" customFormat="1" ht="60" hidden="1" x14ac:dyDescent="0.25">
      <c r="A160" s="63"/>
      <c r="B160" s="53" t="str">
        <f>+[1]SP!A46</f>
        <v>SP.PY.2.5. Unidades de Servicios de Atención Psicológica (USAP): Orientación y acompañamiento psicosocial Sedes</v>
      </c>
      <c r="C160" s="53"/>
      <c r="D160" s="12" t="s">
        <v>69</v>
      </c>
      <c r="E160" s="20" t="s">
        <v>129</v>
      </c>
      <c r="F160" s="20">
        <v>1628</v>
      </c>
      <c r="G160" s="20">
        <v>9100</v>
      </c>
      <c r="H160" s="20">
        <v>2490</v>
      </c>
      <c r="I160" s="20" t="s">
        <v>67</v>
      </c>
      <c r="J160" s="33">
        <v>2696</v>
      </c>
      <c r="K160" s="14">
        <f t="shared" si="97"/>
        <v>1.0827309236947791</v>
      </c>
      <c r="L160" s="15" t="str">
        <f t="shared" si="98"/>
        <v>MUY ALTO</v>
      </c>
      <c r="M160" s="14">
        <f t="shared" si="99"/>
        <v>0</v>
      </c>
      <c r="N160" s="15" t="str">
        <f t="shared" si="100"/>
        <v>MUY BAJO</v>
      </c>
      <c r="O160" s="14">
        <f t="shared" si="101"/>
        <v>0</v>
      </c>
      <c r="P160" s="15" t="str">
        <f t="shared" si="102"/>
        <v>MUY BAJO</v>
      </c>
      <c r="Q160" s="16"/>
      <c r="R160" s="16">
        <v>228</v>
      </c>
      <c r="S160" s="16">
        <f t="shared" si="104"/>
        <v>228</v>
      </c>
      <c r="T160" s="16">
        <v>18</v>
      </c>
      <c r="U160" s="16"/>
      <c r="V160" s="16"/>
      <c r="W160" s="17"/>
      <c r="X160" s="17"/>
      <c r="Y160" s="17"/>
      <c r="Z160" s="17"/>
      <c r="AA160" s="17"/>
      <c r="AB160" s="18"/>
      <c r="AC160" s="16"/>
    </row>
    <row r="161" spans="1:29" s="19" customFormat="1" ht="90" hidden="1" x14ac:dyDescent="0.25">
      <c r="A161" s="63"/>
      <c r="B161" s="53" t="str">
        <f>+[1]SP!A47</f>
        <v>SP.PY.2.6. Operación y desarrollo del Centro de Conciliación</v>
      </c>
      <c r="C161" s="53"/>
      <c r="D161" s="12" t="s">
        <v>65</v>
      </c>
      <c r="E161" s="20" t="s">
        <v>130</v>
      </c>
      <c r="F161" s="20">
        <v>2054</v>
      </c>
      <c r="G161" s="20">
        <v>6263</v>
      </c>
      <c r="H161" s="20">
        <v>1403</v>
      </c>
      <c r="I161" s="20" t="s">
        <v>67</v>
      </c>
      <c r="J161" s="33">
        <v>490</v>
      </c>
      <c r="K161" s="14">
        <f t="shared" si="97"/>
        <v>0.34925160370634356</v>
      </c>
      <c r="L161" s="15" t="str">
        <f t="shared" si="98"/>
        <v>BAJO</v>
      </c>
      <c r="M161" s="14">
        <f t="shared" si="99"/>
        <v>0</v>
      </c>
      <c r="N161" s="15" t="str">
        <f t="shared" si="100"/>
        <v>MUY BAJO</v>
      </c>
      <c r="O161" s="14">
        <f t="shared" si="101"/>
        <v>0</v>
      </c>
      <c r="P161" s="15" t="str">
        <f t="shared" si="102"/>
        <v>MUY BAJO</v>
      </c>
      <c r="Q161" s="16"/>
      <c r="R161" s="16">
        <v>10</v>
      </c>
      <c r="S161" s="16">
        <f t="shared" si="104"/>
        <v>10</v>
      </c>
      <c r="T161" s="16">
        <v>24</v>
      </c>
      <c r="U161" s="16"/>
      <c r="V161" s="16"/>
      <c r="W161" s="17"/>
      <c r="X161" s="17"/>
      <c r="Y161" s="17"/>
      <c r="Z161" s="17"/>
      <c r="AA161" s="17"/>
      <c r="AB161" s="18"/>
      <c r="AC161" s="16"/>
    </row>
    <row r="162" spans="1:29" s="19" customFormat="1" ht="105" hidden="1" x14ac:dyDescent="0.25">
      <c r="A162" s="63"/>
      <c r="B162" s="53" t="str">
        <f>+[1]SP!A48</f>
        <v>SP.PY.2.6. Operación y desarrollo del Centro de Conciliación</v>
      </c>
      <c r="C162" s="53"/>
      <c r="D162" s="12" t="s">
        <v>65</v>
      </c>
      <c r="E162" s="20" t="s">
        <v>131</v>
      </c>
      <c r="F162" s="20">
        <v>2648</v>
      </c>
      <c r="G162" s="20">
        <v>3566</v>
      </c>
      <c r="H162" s="20">
        <v>306</v>
      </c>
      <c r="I162" s="20" t="s">
        <v>67</v>
      </c>
      <c r="J162" s="33">
        <v>773</v>
      </c>
      <c r="K162" s="14">
        <f t="shared" si="97"/>
        <v>2.5261437908496731</v>
      </c>
      <c r="L162" s="15" t="str">
        <f t="shared" si="98"/>
        <v>MUY ALTO</v>
      </c>
      <c r="M162" s="14">
        <f t="shared" si="99"/>
        <v>0</v>
      </c>
      <c r="N162" s="15" t="str">
        <f t="shared" si="100"/>
        <v>MUY BAJO</v>
      </c>
      <c r="O162" s="14">
        <f t="shared" si="101"/>
        <v>0</v>
      </c>
      <c r="P162" s="15" t="str">
        <f t="shared" si="102"/>
        <v>MUY BAJO</v>
      </c>
      <c r="Q162" s="16"/>
      <c r="R162" s="16">
        <v>5</v>
      </c>
      <c r="S162" s="16">
        <f t="shared" si="104"/>
        <v>5</v>
      </c>
      <c r="T162" s="16">
        <v>0</v>
      </c>
      <c r="U162" s="16"/>
      <c r="V162" s="16"/>
      <c r="W162" s="17"/>
      <c r="X162" s="17"/>
      <c r="Y162" s="17"/>
      <c r="Z162" s="17"/>
      <c r="AA162" s="17"/>
      <c r="AB162" s="18"/>
      <c r="AC162" s="16"/>
    </row>
    <row r="163" spans="1:29" s="19" customFormat="1" ht="75" hidden="1" x14ac:dyDescent="0.25">
      <c r="A163" s="63"/>
      <c r="B163" s="53" t="str">
        <f>+[1]SP!A49</f>
        <v>SP.PY.2.6. Operación y desarrollo del Centro de Conciliación</v>
      </c>
      <c r="C163" s="53"/>
      <c r="D163" s="12" t="s">
        <v>65</v>
      </c>
      <c r="E163" s="20" t="s">
        <v>132</v>
      </c>
      <c r="F163" s="20">
        <v>5075</v>
      </c>
      <c r="G163" s="20">
        <v>10227</v>
      </c>
      <c r="H163" s="20">
        <v>1717</v>
      </c>
      <c r="I163" s="20" t="s">
        <v>67</v>
      </c>
      <c r="J163" s="33">
        <v>410</v>
      </c>
      <c r="K163" s="14">
        <f t="shared" si="97"/>
        <v>0.23878858474082704</v>
      </c>
      <c r="L163" s="15" t="str">
        <f t="shared" si="98"/>
        <v>BAJO</v>
      </c>
      <c r="M163" s="14">
        <f t="shared" si="99"/>
        <v>0</v>
      </c>
      <c r="N163" s="15" t="str">
        <f t="shared" si="100"/>
        <v>MUY BAJO</v>
      </c>
      <c r="O163" s="14">
        <f t="shared" si="101"/>
        <v>0</v>
      </c>
      <c r="P163" s="15" t="str">
        <f t="shared" si="102"/>
        <v>MUY BAJO</v>
      </c>
      <c r="Q163" s="16"/>
      <c r="R163" s="16">
        <v>20</v>
      </c>
      <c r="S163" s="16">
        <f t="shared" si="104"/>
        <v>20</v>
      </c>
      <c r="T163" s="16">
        <v>0</v>
      </c>
      <c r="U163" s="16"/>
      <c r="V163" s="16"/>
      <c r="W163" s="17"/>
      <c r="X163" s="17"/>
      <c r="Y163" s="17"/>
      <c r="Z163" s="17"/>
      <c r="AA163" s="17"/>
      <c r="AB163" s="18"/>
      <c r="AC163" s="16"/>
    </row>
    <row r="164" spans="1:29" s="19" customFormat="1" ht="60" hidden="1" x14ac:dyDescent="0.25">
      <c r="A164" s="63"/>
      <c r="B164" s="53" t="str">
        <f>+[1]SP!A50</f>
        <v>SP.PY.2.6. Operación y desarrollo del Centro de Conciliación</v>
      </c>
      <c r="C164" s="53"/>
      <c r="D164" s="12" t="s">
        <v>65</v>
      </c>
      <c r="E164" s="20" t="s">
        <v>133</v>
      </c>
      <c r="F164" s="20">
        <v>1202</v>
      </c>
      <c r="G164" s="20">
        <v>4528</v>
      </c>
      <c r="H164" s="20">
        <v>1108</v>
      </c>
      <c r="I164" s="20" t="s">
        <v>67</v>
      </c>
      <c r="J164" s="33">
        <v>278</v>
      </c>
      <c r="K164" s="14">
        <f t="shared" si="97"/>
        <v>0.25090252707581229</v>
      </c>
      <c r="L164" s="15" t="str">
        <f t="shared" si="98"/>
        <v>BAJO</v>
      </c>
      <c r="M164" s="14">
        <f t="shared" si="99"/>
        <v>0</v>
      </c>
      <c r="N164" s="15" t="str">
        <f t="shared" si="100"/>
        <v>MUY BAJO</v>
      </c>
      <c r="O164" s="14">
        <f t="shared" si="101"/>
        <v>0</v>
      </c>
      <c r="P164" s="15" t="str">
        <f t="shared" si="102"/>
        <v>MUY BAJO</v>
      </c>
      <c r="Q164" s="34"/>
      <c r="R164" s="16">
        <v>20</v>
      </c>
      <c r="S164" s="16">
        <f t="shared" si="104"/>
        <v>20</v>
      </c>
      <c r="T164" s="16">
        <v>0</v>
      </c>
      <c r="U164" s="34"/>
      <c r="V164" s="16"/>
      <c r="W164" s="17"/>
      <c r="X164" s="17"/>
      <c r="Z164" s="17"/>
      <c r="AA164" s="17"/>
      <c r="AC164" s="34"/>
    </row>
    <row r="165" spans="1:29" s="19" customFormat="1" ht="30" hidden="1" x14ac:dyDescent="0.25">
      <c r="A165" s="63"/>
      <c r="B165" s="53" t="str">
        <f>+[1]SP!A51</f>
        <v>SP.PY.2.6. Operación y desarrollo del Centro de Conciliación</v>
      </c>
      <c r="C165" s="53"/>
      <c r="D165" s="12" t="s">
        <v>65</v>
      </c>
      <c r="E165" s="20" t="s">
        <v>134</v>
      </c>
      <c r="F165" s="20">
        <v>1385</v>
      </c>
      <c r="G165" s="20">
        <v>3485</v>
      </c>
      <c r="H165" s="20">
        <v>700</v>
      </c>
      <c r="I165" s="20" t="s">
        <v>67</v>
      </c>
      <c r="J165" s="33">
        <v>254</v>
      </c>
      <c r="K165" s="14">
        <f t="shared" si="97"/>
        <v>0.36285714285714288</v>
      </c>
      <c r="L165" s="15" t="str">
        <f t="shared" si="98"/>
        <v>BAJO</v>
      </c>
      <c r="M165" s="14">
        <f t="shared" si="99"/>
        <v>0</v>
      </c>
      <c r="N165" s="15" t="str">
        <f t="shared" si="100"/>
        <v>MUY BAJO</v>
      </c>
      <c r="O165" s="14">
        <f t="shared" si="101"/>
        <v>0</v>
      </c>
      <c r="P165" s="15" t="str">
        <f t="shared" si="102"/>
        <v>MUY BAJO</v>
      </c>
      <c r="Q165" s="34"/>
      <c r="R165" s="16">
        <v>10</v>
      </c>
      <c r="S165" s="16">
        <f t="shared" si="104"/>
        <v>10</v>
      </c>
      <c r="T165" s="16">
        <v>0</v>
      </c>
      <c r="U165" s="34"/>
      <c r="V165" s="16"/>
      <c r="W165" s="17"/>
      <c r="X165" s="17"/>
      <c r="Z165" s="17"/>
      <c r="AA165" s="17"/>
      <c r="AC165" s="34"/>
    </row>
    <row r="166" spans="1:29" s="19" customFormat="1" ht="75" hidden="1" x14ac:dyDescent="0.25">
      <c r="A166" s="63"/>
      <c r="B166" s="53" t="str">
        <f>+[1]SP!A52</f>
        <v>SP.PY.2.6. Operación y desarrollo del Centro de Conciliación</v>
      </c>
      <c r="C166" s="53"/>
      <c r="D166" s="12" t="s">
        <v>87</v>
      </c>
      <c r="E166" s="20" t="s">
        <v>135</v>
      </c>
      <c r="F166" s="20">
        <v>0</v>
      </c>
      <c r="G166" s="20">
        <v>45</v>
      </c>
      <c r="H166" s="20">
        <v>15</v>
      </c>
      <c r="I166" s="20" t="s">
        <v>67</v>
      </c>
      <c r="J166" s="33">
        <v>62</v>
      </c>
      <c r="K166" s="14">
        <f t="shared" si="97"/>
        <v>4.1333333333333337</v>
      </c>
      <c r="L166" s="15" t="str">
        <f t="shared" si="98"/>
        <v>MUY ALTO</v>
      </c>
      <c r="M166" s="14">
        <f t="shared" si="99"/>
        <v>2.6666666666666665</v>
      </c>
      <c r="N166" s="15" t="str">
        <f t="shared" si="100"/>
        <v>MUY ALTO</v>
      </c>
      <c r="O166" s="14">
        <f t="shared" si="101"/>
        <v>11.022222222222222</v>
      </c>
      <c r="P166" s="15" t="str">
        <f t="shared" si="102"/>
        <v>MUY ALTO</v>
      </c>
      <c r="Q166" s="16">
        <f t="shared" ref="Q166:Q167" si="105">+T166+U166</f>
        <v>8</v>
      </c>
      <c r="R166" s="16">
        <v>3</v>
      </c>
      <c r="S166" s="16">
        <f t="shared" si="104"/>
        <v>-5</v>
      </c>
      <c r="T166" s="16">
        <v>8</v>
      </c>
      <c r="U166" s="16">
        <v>0</v>
      </c>
      <c r="V166" s="16">
        <v>0</v>
      </c>
      <c r="W166" s="17"/>
      <c r="X166" s="17"/>
      <c r="Z166" s="17"/>
      <c r="AA166" s="17"/>
      <c r="AB166" s="18"/>
      <c r="AC166" s="16">
        <v>0</v>
      </c>
    </row>
    <row r="167" spans="1:29" s="19" customFormat="1" ht="90" hidden="1" x14ac:dyDescent="0.25">
      <c r="A167" s="63"/>
      <c r="B167" s="53" t="str">
        <f>+[1]SP!A53</f>
        <v>SP.PY.2.6. Operación y desarrollo del Centro de Conciliación</v>
      </c>
      <c r="C167" s="53"/>
      <c r="D167" s="12" t="s">
        <v>87</v>
      </c>
      <c r="E167" s="20" t="s">
        <v>136</v>
      </c>
      <c r="F167" s="20">
        <v>0</v>
      </c>
      <c r="G167" s="20">
        <v>252</v>
      </c>
      <c r="H167" s="20">
        <v>84</v>
      </c>
      <c r="I167" s="20" t="s">
        <v>67</v>
      </c>
      <c r="J167" s="33">
        <v>134</v>
      </c>
      <c r="K167" s="14">
        <f t="shared" si="97"/>
        <v>1.5952380952380953</v>
      </c>
      <c r="L167" s="15" t="str">
        <f t="shared" si="98"/>
        <v>MUY ALTO</v>
      </c>
      <c r="M167" s="14">
        <f t="shared" si="99"/>
        <v>0</v>
      </c>
      <c r="N167" s="15" t="str">
        <f t="shared" si="100"/>
        <v>MUY BAJO</v>
      </c>
      <c r="O167" s="14">
        <f t="shared" si="101"/>
        <v>0</v>
      </c>
      <c r="P167" s="15" t="str">
        <f t="shared" si="102"/>
        <v>MUY BAJO</v>
      </c>
      <c r="Q167" s="16">
        <f t="shared" si="105"/>
        <v>0</v>
      </c>
      <c r="R167" s="16">
        <v>4</v>
      </c>
      <c r="S167" s="16">
        <f t="shared" si="104"/>
        <v>4</v>
      </c>
      <c r="T167" s="16">
        <v>0</v>
      </c>
      <c r="U167" s="16">
        <v>0</v>
      </c>
      <c r="V167" s="16">
        <v>84</v>
      </c>
      <c r="W167" s="17">
        <f>ROUND(X167*$X$430/$S$431,0)</f>
        <v>28</v>
      </c>
      <c r="X167" s="17">
        <v>29</v>
      </c>
      <c r="Y167" s="17" t="e">
        <f>ROUND(Z167*$Z$430/$Z$431,0)</f>
        <v>#DIV/0!</v>
      </c>
      <c r="Z167" s="17" t="e">
        <f>+ROUND(AA167*$Z$430/$Z$431,0)</f>
        <v>#DIV/0!</v>
      </c>
      <c r="AA167" s="17">
        <f>ROUND('[2]P. ACCIÓN CONSOLIDADO SEPT.21'!$CF57/1000000,0)</f>
        <v>65</v>
      </c>
      <c r="AB167" s="18">
        <f>+'[3]P. ACCIÓN A 30 DIC DE 2021 '!$AH$56</f>
        <v>77907965</v>
      </c>
      <c r="AC167" s="16">
        <v>88</v>
      </c>
    </row>
    <row r="168" spans="1:29" s="19" customFormat="1" ht="60" hidden="1" x14ac:dyDescent="0.25">
      <c r="A168" s="63"/>
      <c r="B168" s="53" t="str">
        <f>+[1]SP!A54</f>
        <v>SP.PY.2.6. Operación y desarrollo del Centro de Conciliación</v>
      </c>
      <c r="C168" s="53"/>
      <c r="D168" s="12" t="s">
        <v>87</v>
      </c>
      <c r="E168" s="20" t="s">
        <v>137</v>
      </c>
      <c r="F168" s="20">
        <v>0</v>
      </c>
      <c r="G168" s="20">
        <v>390</v>
      </c>
      <c r="H168" s="20">
        <v>130</v>
      </c>
      <c r="I168" s="20" t="s">
        <v>67</v>
      </c>
      <c r="J168" s="33">
        <v>60</v>
      </c>
      <c r="K168" s="14">
        <f t="shared" si="97"/>
        <v>0.46153846153846156</v>
      </c>
      <c r="L168" s="15" t="str">
        <f t="shared" si="98"/>
        <v>MEDIO</v>
      </c>
      <c r="M168" s="14">
        <f t="shared" si="99"/>
        <v>0</v>
      </c>
      <c r="N168" s="15" t="str">
        <f t="shared" si="100"/>
        <v>MUY BAJO</v>
      </c>
      <c r="O168" s="14">
        <f t="shared" si="101"/>
        <v>0</v>
      </c>
      <c r="P168" s="15" t="str">
        <f t="shared" si="102"/>
        <v>MUY BAJO</v>
      </c>
      <c r="Q168" s="34"/>
      <c r="R168" s="16">
        <v>10</v>
      </c>
      <c r="S168" s="16">
        <f t="shared" si="104"/>
        <v>10</v>
      </c>
      <c r="T168" s="16">
        <v>0</v>
      </c>
      <c r="U168" s="34"/>
      <c r="V168" s="16"/>
      <c r="W168" s="17"/>
      <c r="X168" s="17"/>
      <c r="Z168" s="17"/>
      <c r="AA168" s="17"/>
      <c r="AC168" s="34"/>
    </row>
    <row r="169" spans="1:29" s="19" customFormat="1" ht="45" hidden="1" x14ac:dyDescent="0.25">
      <c r="A169" s="63"/>
      <c r="B169" s="53" t="str">
        <f>+[1]SP!A55</f>
        <v>SP.PY.2.6. Operación y desarrollo del Centro de Conciliación</v>
      </c>
      <c r="C169" s="53"/>
      <c r="D169" s="12" t="s">
        <v>87</v>
      </c>
      <c r="E169" s="20" t="s">
        <v>138</v>
      </c>
      <c r="F169" s="20">
        <v>0</v>
      </c>
      <c r="G169" s="20">
        <v>210</v>
      </c>
      <c r="H169" s="20">
        <v>70</v>
      </c>
      <c r="I169" s="20" t="s">
        <v>67</v>
      </c>
      <c r="J169" s="33">
        <v>44</v>
      </c>
      <c r="K169" s="14">
        <f t="shared" si="97"/>
        <v>0.62857142857142856</v>
      </c>
      <c r="L169" s="15" t="str">
        <f t="shared" si="98"/>
        <v>ALTO</v>
      </c>
      <c r="M169" s="14">
        <f t="shared" si="99"/>
        <v>0</v>
      </c>
      <c r="N169" s="15" t="str">
        <f t="shared" si="100"/>
        <v>MUY BAJO</v>
      </c>
      <c r="O169" s="14">
        <f t="shared" si="101"/>
        <v>0</v>
      </c>
      <c r="P169" s="15" t="str">
        <f t="shared" si="102"/>
        <v>MUY BAJO</v>
      </c>
      <c r="Q169" s="34"/>
      <c r="R169" s="16">
        <v>10</v>
      </c>
      <c r="S169" s="16">
        <f t="shared" si="104"/>
        <v>10</v>
      </c>
      <c r="T169" s="16">
        <v>0</v>
      </c>
      <c r="U169" s="34"/>
      <c r="V169" s="16"/>
      <c r="W169" s="17"/>
      <c r="X169" s="17"/>
      <c r="Z169" s="17"/>
      <c r="AA169" s="17"/>
      <c r="AC169" s="34"/>
    </row>
    <row r="170" spans="1:29" s="19" customFormat="1" ht="30" hidden="1" x14ac:dyDescent="0.25">
      <c r="A170" s="63"/>
      <c r="B170" s="53" t="str">
        <f>+[1]SP!A56</f>
        <v>SP.PY.2.6. Operación y desarrollo del Centro de Conciliación</v>
      </c>
      <c r="C170" s="53"/>
      <c r="D170" s="12" t="s">
        <v>87</v>
      </c>
      <c r="E170" s="20" t="s">
        <v>134</v>
      </c>
      <c r="F170" s="20">
        <v>0</v>
      </c>
      <c r="G170" s="20">
        <v>210</v>
      </c>
      <c r="H170" s="20">
        <v>70</v>
      </c>
      <c r="I170" s="20" t="s">
        <v>67</v>
      </c>
      <c r="J170" s="33">
        <v>35</v>
      </c>
      <c r="K170" s="14">
        <f t="shared" si="97"/>
        <v>0.5</v>
      </c>
      <c r="L170" s="15" t="str">
        <f t="shared" si="98"/>
        <v>MEDIO</v>
      </c>
      <c r="M170" s="14">
        <f t="shared" si="99"/>
        <v>0</v>
      </c>
      <c r="N170" s="15" t="str">
        <f t="shared" si="100"/>
        <v>MUY BAJO</v>
      </c>
      <c r="O170" s="14">
        <f t="shared" si="101"/>
        <v>0</v>
      </c>
      <c r="P170" s="15" t="str">
        <f t="shared" si="102"/>
        <v>MUY BAJO</v>
      </c>
      <c r="Q170" s="16">
        <f t="shared" ref="Q170:Q173" si="106">+T170+U170</f>
        <v>0</v>
      </c>
      <c r="R170" s="16">
        <v>8</v>
      </c>
      <c r="S170" s="16">
        <f t="shared" si="104"/>
        <v>8</v>
      </c>
      <c r="T170" s="16">
        <v>0</v>
      </c>
      <c r="U170" s="16">
        <v>0</v>
      </c>
      <c r="V170" s="16">
        <v>9</v>
      </c>
      <c r="W170" s="17">
        <f>ROUND(X170*$X$430/$S$431,0)</f>
        <v>0</v>
      </c>
      <c r="X170" s="17">
        <v>0</v>
      </c>
      <c r="Y170" s="17" t="e">
        <f>ROUND(Z170*$Z$430/$Z$431,0)</f>
        <v>#DIV/0!</v>
      </c>
      <c r="Z170" s="17" t="e">
        <f>+ROUND(AA170*$Z$430/$Z$431,0)</f>
        <v>#DIV/0!</v>
      </c>
      <c r="AA170" s="17">
        <f>ROUND('[2]P. ACCIÓN CONSOLIDADO SEPT.21'!$CF58/1000000,0)</f>
        <v>25</v>
      </c>
      <c r="AB170" s="18">
        <f>+'[3]P. ACCIÓN A 30 DIC DE 2021 '!$AH57</f>
        <v>25149440</v>
      </c>
      <c r="AC170" s="16">
        <v>23</v>
      </c>
    </row>
    <row r="171" spans="1:29" s="19" customFormat="1" ht="30" hidden="1" x14ac:dyDescent="0.25">
      <c r="A171" s="63"/>
      <c r="B171" s="53" t="str">
        <f>+[1]SP!A57</f>
        <v>SP.PY.2.7. Operación y desarrollo  del Consultorio Jurídico.</v>
      </c>
      <c r="C171" s="53"/>
      <c r="D171" s="12" t="s">
        <v>65</v>
      </c>
      <c r="E171" s="20" t="s">
        <v>124</v>
      </c>
      <c r="F171" s="20">
        <v>8761</v>
      </c>
      <c r="G171" s="20">
        <v>11434</v>
      </c>
      <c r="H171" s="20">
        <v>9652</v>
      </c>
      <c r="I171" s="20" t="s">
        <v>67</v>
      </c>
      <c r="J171" s="33">
        <v>797</v>
      </c>
      <c r="K171" s="14">
        <f t="shared" si="97"/>
        <v>8.2573559883961867E-2</v>
      </c>
      <c r="L171" s="15" t="str">
        <f t="shared" si="98"/>
        <v>MUY BAJO</v>
      </c>
      <c r="M171" s="14">
        <f t="shared" si="99"/>
        <v>0.31428571428571428</v>
      </c>
      <c r="N171" s="15" t="str">
        <f t="shared" si="100"/>
        <v>BAJO</v>
      </c>
      <c r="O171" s="14">
        <f t="shared" si="101"/>
        <v>2.5951690249245159E-2</v>
      </c>
      <c r="P171" s="15" t="str">
        <f t="shared" si="102"/>
        <v>MUY BAJO</v>
      </c>
      <c r="Q171" s="16">
        <f t="shared" si="106"/>
        <v>22</v>
      </c>
      <c r="R171" s="16">
        <v>70</v>
      </c>
      <c r="S171" s="16">
        <f t="shared" si="104"/>
        <v>48</v>
      </c>
      <c r="T171" s="16">
        <v>22</v>
      </c>
      <c r="U171" s="16">
        <v>0</v>
      </c>
      <c r="V171" s="16">
        <v>57</v>
      </c>
      <c r="W171" s="17">
        <f>ROUND(X171*$X$430/$S$431,0)</f>
        <v>39</v>
      </c>
      <c r="X171" s="17">
        <v>41</v>
      </c>
      <c r="Y171" s="17" t="e">
        <f>ROUND(Z171*$Z$430/$Z$431,0)</f>
        <v>#DIV/0!</v>
      </c>
      <c r="Z171" s="17" t="e">
        <f>+ROUND(AA171*$Z$430/$Z$431,0)</f>
        <v>#DIV/0!</v>
      </c>
      <c r="AA171" s="17">
        <f>ROUND('[2]P. ACCIÓN CONSOLIDADO SEPT.21'!$CF59/1000000,0)</f>
        <v>44</v>
      </c>
      <c r="AB171" s="18">
        <f>+'[3]P. ACCIÓN A 30 DIC DE 2021 '!$AH58</f>
        <v>44025636</v>
      </c>
      <c r="AC171" s="16">
        <v>81</v>
      </c>
    </row>
    <row r="172" spans="1:29" s="19" customFormat="1" ht="45" hidden="1" x14ac:dyDescent="0.25">
      <c r="A172" s="63"/>
      <c r="B172" s="53" t="str">
        <f>+[1]SP!A58</f>
        <v>SP.PY.2.7. Operación y desarrollo  del Consultorio Jurídico.</v>
      </c>
      <c r="C172" s="53"/>
      <c r="D172" s="12" t="s">
        <v>65</v>
      </c>
      <c r="E172" s="20" t="s">
        <v>139</v>
      </c>
      <c r="F172" s="20">
        <v>2808</v>
      </c>
      <c r="G172" s="20">
        <v>3108</v>
      </c>
      <c r="H172" s="20">
        <v>2908</v>
      </c>
      <c r="I172" s="20" t="s">
        <v>67</v>
      </c>
      <c r="J172" s="33">
        <v>2972</v>
      </c>
      <c r="K172" s="14">
        <f t="shared" si="97"/>
        <v>1.0220082530949106</v>
      </c>
      <c r="L172" s="15" t="str">
        <f t="shared" si="98"/>
        <v>MUY ALTO</v>
      </c>
      <c r="M172" s="14">
        <f t="shared" si="99"/>
        <v>0</v>
      </c>
      <c r="N172" s="15" t="str">
        <f t="shared" si="100"/>
        <v>MUY BAJO</v>
      </c>
      <c r="O172" s="14">
        <f t="shared" si="101"/>
        <v>0</v>
      </c>
      <c r="P172" s="15" t="str">
        <f t="shared" si="102"/>
        <v>MUY BAJO</v>
      </c>
      <c r="Q172" s="16">
        <f t="shared" si="106"/>
        <v>0</v>
      </c>
      <c r="R172" s="16">
        <v>30</v>
      </c>
      <c r="S172" s="16">
        <f t="shared" si="104"/>
        <v>30</v>
      </c>
      <c r="T172" s="16">
        <v>0</v>
      </c>
      <c r="U172" s="16">
        <v>0</v>
      </c>
      <c r="V172" s="16">
        <v>33</v>
      </c>
      <c r="W172" s="17">
        <f>ROUND(X172*$X$430/$S$431,0)</f>
        <v>20</v>
      </c>
      <c r="X172" s="17">
        <v>21</v>
      </c>
      <c r="Y172" s="17" t="e">
        <f>ROUND(Z172*$Z$430/$Z$431,0)</f>
        <v>#DIV/0!</v>
      </c>
      <c r="Z172" s="17" t="e">
        <f>+ROUND(AA172*$Z$430/$Z$431,0)</f>
        <v>#DIV/0!</v>
      </c>
      <c r="AA172" s="17">
        <f>ROUND('[2]P. ACCIÓN CONSOLIDADO SEPT.21'!$CF60/1000000,0)</f>
        <v>14</v>
      </c>
      <c r="AB172" s="18">
        <f>+'[3]P. ACCIÓN A 30 DIC DE 2021 '!$AH59</f>
        <v>14041499</v>
      </c>
      <c r="AC172" s="16">
        <v>33</v>
      </c>
    </row>
    <row r="173" spans="1:29" s="19" customFormat="1" ht="30" hidden="1" x14ac:dyDescent="0.25">
      <c r="A173" s="63"/>
      <c r="B173" s="53" t="str">
        <f>+[1]SP!A59</f>
        <v>SP.PY.2.7. Operación y desarrollo  del Consultorio Jurídico.</v>
      </c>
      <c r="C173" s="53"/>
      <c r="D173" s="12" t="s">
        <v>87</v>
      </c>
      <c r="E173" s="20" t="s">
        <v>124</v>
      </c>
      <c r="F173" s="20">
        <v>0</v>
      </c>
      <c r="G173" s="20">
        <v>1200</v>
      </c>
      <c r="H173" s="20">
        <v>400</v>
      </c>
      <c r="I173" s="20" t="s">
        <v>67</v>
      </c>
      <c r="J173" s="33">
        <v>369</v>
      </c>
      <c r="K173" s="14">
        <f t="shared" si="97"/>
        <v>0.92249999999999999</v>
      </c>
      <c r="L173" s="15" t="str">
        <f t="shared" si="98"/>
        <v>MUY ALTO</v>
      </c>
      <c r="M173" s="14">
        <f t="shared" si="99"/>
        <v>0.18571428571428572</v>
      </c>
      <c r="N173" s="15" t="str">
        <f t="shared" si="100"/>
        <v>MUY BAJO</v>
      </c>
      <c r="O173" s="14">
        <f t="shared" si="101"/>
        <v>0.17132142857142857</v>
      </c>
      <c r="P173" s="15" t="str">
        <f t="shared" si="102"/>
        <v>MUY BAJO</v>
      </c>
      <c r="Q173" s="16">
        <f t="shared" si="106"/>
        <v>13</v>
      </c>
      <c r="R173" s="16">
        <v>70</v>
      </c>
      <c r="S173" s="16">
        <f t="shared" si="104"/>
        <v>57</v>
      </c>
      <c r="T173" s="16">
        <v>13</v>
      </c>
      <c r="U173" s="16">
        <v>0</v>
      </c>
      <c r="V173" s="16">
        <v>68</v>
      </c>
      <c r="W173" s="17">
        <f>ROUND(X173*$X$430/$S$431,0)</f>
        <v>46</v>
      </c>
      <c r="X173" s="17">
        <v>48</v>
      </c>
      <c r="Y173" s="17" t="e">
        <f>ROUND(Z173*$Z$430/$Z$431,0)</f>
        <v>#DIV/0!</v>
      </c>
      <c r="Z173" s="17" t="e">
        <f>+ROUND(AA173*$Z$430/$Z$431,0)</f>
        <v>#DIV/0!</v>
      </c>
      <c r="AA173" s="17">
        <f>ROUND('[2]P. ACCIÓN CONSOLIDADO SEPT.21'!$CF61/1000000,0)</f>
        <v>51</v>
      </c>
      <c r="AB173" s="18">
        <f>+'[3]P. ACCIÓN A 30 DIC DE 2021 '!$AH60</f>
        <v>60621746</v>
      </c>
      <c r="AC173" s="16">
        <v>94</v>
      </c>
    </row>
    <row r="174" spans="1:29" s="19" customFormat="1" ht="45" hidden="1" x14ac:dyDescent="0.25">
      <c r="A174" s="63"/>
      <c r="B174" s="53" t="str">
        <f>+[1]SP!A60</f>
        <v>SP.PY.2.7. Operación y desarrollo  del Consultorio Jurídico.</v>
      </c>
      <c r="C174" s="53"/>
      <c r="D174" s="12" t="s">
        <v>87</v>
      </c>
      <c r="E174" s="20" t="s">
        <v>139</v>
      </c>
      <c r="F174" s="20">
        <v>0</v>
      </c>
      <c r="G174" s="20">
        <v>240</v>
      </c>
      <c r="H174" s="20">
        <v>80</v>
      </c>
      <c r="I174" s="20" t="s">
        <v>67</v>
      </c>
      <c r="J174" s="33">
        <v>58</v>
      </c>
      <c r="K174" s="14">
        <f t="shared" si="97"/>
        <v>0.72499999999999998</v>
      </c>
      <c r="L174" s="15" t="str">
        <f t="shared" si="98"/>
        <v>ALTO</v>
      </c>
      <c r="M174" s="14">
        <f t="shared" si="99"/>
        <v>0</v>
      </c>
      <c r="N174" s="15" t="str">
        <f t="shared" si="100"/>
        <v>MUY BAJO</v>
      </c>
      <c r="O174" s="14">
        <f t="shared" si="101"/>
        <v>0</v>
      </c>
      <c r="P174" s="15" t="str">
        <f t="shared" si="102"/>
        <v>MUY BAJO</v>
      </c>
      <c r="Q174" s="34"/>
      <c r="R174" s="16">
        <v>30</v>
      </c>
      <c r="S174" s="16">
        <f t="shared" si="104"/>
        <v>30</v>
      </c>
      <c r="T174" s="16">
        <v>0</v>
      </c>
      <c r="U174" s="34"/>
      <c r="V174" s="16"/>
      <c r="W174" s="17"/>
      <c r="X174" s="17"/>
      <c r="Z174" s="17"/>
      <c r="AA174" s="17"/>
      <c r="AC174" s="34"/>
    </row>
    <row r="175" spans="1:29" s="19" customFormat="1" ht="45" hidden="1" x14ac:dyDescent="0.25">
      <c r="A175" s="63"/>
      <c r="B175" s="53" t="str">
        <f>+[1]SP!A61</f>
        <v>SP.PY.2.7. Operación y desarrollo  del Consultorio Jurídico.</v>
      </c>
      <c r="C175" s="53"/>
      <c r="D175" s="12" t="s">
        <v>68</v>
      </c>
      <c r="E175" s="20" t="s">
        <v>140</v>
      </c>
      <c r="F175" s="20">
        <v>0</v>
      </c>
      <c r="G175" s="20">
        <v>450</v>
      </c>
      <c r="H175" s="20">
        <v>100</v>
      </c>
      <c r="I175" s="20" t="s">
        <v>67</v>
      </c>
      <c r="J175" s="33">
        <v>0</v>
      </c>
      <c r="K175" s="14">
        <f t="shared" si="97"/>
        <v>0</v>
      </c>
      <c r="L175" s="15" t="str">
        <f t="shared" si="98"/>
        <v>MUY BAJO</v>
      </c>
      <c r="M175" s="14">
        <f t="shared" si="99"/>
        <v>0</v>
      </c>
      <c r="N175" s="15" t="str">
        <f t="shared" si="100"/>
        <v>MUY BAJO</v>
      </c>
      <c r="O175" s="14">
        <f t="shared" si="101"/>
        <v>0</v>
      </c>
      <c r="P175" s="15" t="str">
        <f t="shared" si="102"/>
        <v>MUY BAJO</v>
      </c>
      <c r="Q175" s="34"/>
      <c r="R175" s="16">
        <v>70</v>
      </c>
      <c r="S175" s="16">
        <f t="shared" si="104"/>
        <v>70</v>
      </c>
      <c r="T175" s="16">
        <v>2</v>
      </c>
      <c r="U175" s="34"/>
      <c r="V175" s="16"/>
      <c r="W175" s="17"/>
      <c r="X175" s="17"/>
      <c r="Z175" s="17"/>
      <c r="AA175" s="17"/>
      <c r="AC175" s="34"/>
    </row>
    <row r="176" spans="1:29" s="19" customFormat="1" ht="60" hidden="1" x14ac:dyDescent="0.25">
      <c r="A176" s="63"/>
      <c r="B176" s="53" t="str">
        <f>+[1]SP!A62</f>
        <v>SP.PY.2.7. Operación y desarrollo  del Consultorio Jurídico.</v>
      </c>
      <c r="C176" s="53"/>
      <c r="D176" s="12" t="s">
        <v>68</v>
      </c>
      <c r="E176" s="20" t="s">
        <v>141</v>
      </c>
      <c r="F176" s="20">
        <v>0</v>
      </c>
      <c r="G176" s="20">
        <v>300</v>
      </c>
      <c r="H176" s="20">
        <v>50</v>
      </c>
      <c r="I176" s="20" t="s">
        <v>67</v>
      </c>
      <c r="J176" s="33">
        <v>0</v>
      </c>
      <c r="K176" s="14">
        <f t="shared" si="97"/>
        <v>0</v>
      </c>
      <c r="L176" s="15" t="str">
        <f t="shared" si="98"/>
        <v>MUY BAJO</v>
      </c>
      <c r="M176" s="14">
        <f t="shared" si="99"/>
        <v>0</v>
      </c>
      <c r="N176" s="15" t="str">
        <f t="shared" si="100"/>
        <v>MUY BAJO</v>
      </c>
      <c r="O176" s="14">
        <f t="shared" si="101"/>
        <v>0</v>
      </c>
      <c r="P176" s="15" t="str">
        <f t="shared" si="102"/>
        <v>MUY BAJO</v>
      </c>
      <c r="Q176" s="34"/>
      <c r="R176" s="16">
        <v>30</v>
      </c>
      <c r="S176" s="16">
        <f t="shared" si="104"/>
        <v>30</v>
      </c>
      <c r="T176" s="16">
        <v>0</v>
      </c>
      <c r="U176" s="34"/>
      <c r="V176" s="16"/>
      <c r="W176" s="17"/>
      <c r="X176" s="17"/>
      <c r="Z176" s="17"/>
      <c r="AA176" s="17"/>
      <c r="AC176" s="34"/>
    </row>
    <row r="177" spans="1:29" s="19" customFormat="1" ht="75" hidden="1" x14ac:dyDescent="0.25">
      <c r="A177" s="63"/>
      <c r="B177" s="53" t="str">
        <f>+[1]SP!A63</f>
        <v>SP.PY.2.8. Unidad de desarrollo de software y contenidos digitales</v>
      </c>
      <c r="C177" s="53"/>
      <c r="D177" s="12" t="s">
        <v>71</v>
      </c>
      <c r="E177" s="20" t="s">
        <v>142</v>
      </c>
      <c r="F177" s="20">
        <v>3</v>
      </c>
      <c r="G177" s="20">
        <v>12</v>
      </c>
      <c r="H177" s="20">
        <v>3</v>
      </c>
      <c r="I177" s="20" t="s">
        <v>67</v>
      </c>
      <c r="J177" s="33">
        <v>1</v>
      </c>
      <c r="K177" s="14">
        <f t="shared" si="97"/>
        <v>0.33333333333333331</v>
      </c>
      <c r="L177" s="15" t="str">
        <f t="shared" si="98"/>
        <v>BAJO</v>
      </c>
      <c r="M177" s="14">
        <f t="shared" si="99"/>
        <v>0</v>
      </c>
      <c r="N177" s="15" t="str">
        <f t="shared" si="100"/>
        <v>MUY BAJO</v>
      </c>
      <c r="O177" s="14">
        <f t="shared" si="101"/>
        <v>0</v>
      </c>
      <c r="P177" s="15" t="str">
        <f t="shared" si="102"/>
        <v>MUY BAJO</v>
      </c>
      <c r="Q177" s="34"/>
      <c r="R177" s="16">
        <v>12</v>
      </c>
      <c r="S177" s="16">
        <f t="shared" si="104"/>
        <v>12</v>
      </c>
      <c r="T177" s="16">
        <v>12</v>
      </c>
      <c r="U177" s="34"/>
      <c r="V177" s="16"/>
      <c r="W177" s="17"/>
      <c r="X177" s="17"/>
      <c r="Z177" s="17"/>
      <c r="AA177" s="17"/>
      <c r="AC177" s="34"/>
    </row>
    <row r="178" spans="1:29" s="19" customFormat="1" ht="120" hidden="1" x14ac:dyDescent="0.25">
      <c r="A178" s="63"/>
      <c r="B178" s="53" t="str">
        <f>+[1]SP!A64</f>
        <v>SP.PY.2.8. Unidad de desarrollo de software y contenidos digitales</v>
      </c>
      <c r="C178" s="53"/>
      <c r="D178" s="12" t="s">
        <v>71</v>
      </c>
      <c r="E178" s="20" t="s">
        <v>143</v>
      </c>
      <c r="F178" s="20">
        <v>7</v>
      </c>
      <c r="G178" s="20">
        <v>16</v>
      </c>
      <c r="H178" s="20">
        <v>3</v>
      </c>
      <c r="I178" s="20" t="s">
        <v>67</v>
      </c>
      <c r="J178" s="33">
        <v>1</v>
      </c>
      <c r="K178" s="14">
        <f t="shared" si="97"/>
        <v>0.33333333333333331</v>
      </c>
      <c r="L178" s="15" t="str">
        <f t="shared" si="98"/>
        <v>BAJO</v>
      </c>
      <c r="M178" s="14">
        <f t="shared" si="99"/>
        <v>0</v>
      </c>
      <c r="N178" s="15" t="str">
        <f t="shared" si="100"/>
        <v>MUY BAJO</v>
      </c>
      <c r="O178" s="14">
        <f t="shared" si="101"/>
        <v>0</v>
      </c>
      <c r="P178" s="15" t="str">
        <f t="shared" si="102"/>
        <v>MUY BAJO</v>
      </c>
      <c r="Q178" s="16">
        <f t="shared" ref="Q178" si="107">+T178+U178</f>
        <v>0</v>
      </c>
      <c r="R178" s="16">
        <v>101</v>
      </c>
      <c r="S178" s="16">
        <f t="shared" si="104"/>
        <v>101</v>
      </c>
      <c r="T178" s="16">
        <v>0</v>
      </c>
      <c r="U178" s="16">
        <v>0</v>
      </c>
      <c r="V178" s="16">
        <v>64</v>
      </c>
      <c r="W178" s="17">
        <f>ROUND(X178*$X$430/$S$431,0)</f>
        <v>40</v>
      </c>
      <c r="X178" s="17">
        <v>42</v>
      </c>
      <c r="Y178" s="17" t="e">
        <f>ROUND(Z178*$Z$430/$Z$431,0)</f>
        <v>#DIV/0!</v>
      </c>
      <c r="Z178" s="17" t="e">
        <f>+ROUND(AA178*$Z$430/$Z$431,0)</f>
        <v>#DIV/0!</v>
      </c>
      <c r="AA178" s="17">
        <f>ROUND('[2]P. ACCIÓN CONSOLIDADO SEPT.21'!$CF62/1000000,0)</f>
        <v>50</v>
      </c>
      <c r="AB178" s="18">
        <f>+'[3]P. ACCIÓN A 30 DIC DE 2021 '!$AH$61</f>
        <v>49382259</v>
      </c>
      <c r="AC178" s="16">
        <v>87</v>
      </c>
    </row>
    <row r="179" spans="1:29" s="19" customFormat="1" ht="60" hidden="1" x14ac:dyDescent="0.25">
      <c r="A179" s="63"/>
      <c r="B179" s="53" t="str">
        <f>+[1]SP!A65</f>
        <v>SP.PY.2.8. Unidad de desarrollo de software y contenidos digitales</v>
      </c>
      <c r="C179" s="53"/>
      <c r="D179" s="12" t="s">
        <v>65</v>
      </c>
      <c r="E179" s="20" t="s">
        <v>144</v>
      </c>
      <c r="F179" s="20">
        <v>622</v>
      </c>
      <c r="G179" s="20">
        <v>1072</v>
      </c>
      <c r="H179" s="20">
        <v>150</v>
      </c>
      <c r="I179" s="20" t="s">
        <v>67</v>
      </c>
      <c r="J179" s="33">
        <v>0</v>
      </c>
      <c r="K179" s="14">
        <f t="shared" si="97"/>
        <v>0</v>
      </c>
      <c r="L179" s="15" t="str">
        <f t="shared" si="98"/>
        <v>MUY BAJO</v>
      </c>
      <c r="M179" s="14">
        <f t="shared" si="99"/>
        <v>0</v>
      </c>
      <c r="N179" s="15" t="str">
        <f t="shared" si="100"/>
        <v>MUY BAJO</v>
      </c>
      <c r="O179" s="14">
        <f t="shared" si="101"/>
        <v>0</v>
      </c>
      <c r="P179" s="15" t="str">
        <f t="shared" si="102"/>
        <v>MUY BAJO</v>
      </c>
      <c r="Q179" s="34"/>
      <c r="R179" s="16">
        <v>50</v>
      </c>
      <c r="S179" s="16">
        <f t="shared" si="104"/>
        <v>50</v>
      </c>
      <c r="T179" s="16">
        <v>10</v>
      </c>
      <c r="U179" s="34"/>
      <c r="V179" s="16"/>
      <c r="W179" s="17"/>
      <c r="X179" s="17"/>
      <c r="Z179" s="17"/>
      <c r="AA179" s="17"/>
      <c r="AC179" s="34"/>
    </row>
    <row r="180" spans="1:29" s="19" customFormat="1" ht="60" hidden="1" x14ac:dyDescent="0.25">
      <c r="A180" s="63"/>
      <c r="B180" s="53" t="str">
        <f>+[1]SP!A66</f>
        <v>SP.PY.2.8. Unidad de desarrollo de software y contenidos digitales</v>
      </c>
      <c r="C180" s="53"/>
      <c r="D180" s="12" t="s">
        <v>87</v>
      </c>
      <c r="E180" s="20" t="s">
        <v>144</v>
      </c>
      <c r="F180" s="20">
        <v>0</v>
      </c>
      <c r="G180" s="20">
        <v>150</v>
      </c>
      <c r="H180" s="20">
        <v>50</v>
      </c>
      <c r="I180" s="20" t="s">
        <v>67</v>
      </c>
      <c r="J180" s="33">
        <v>0</v>
      </c>
      <c r="K180" s="14">
        <f t="shared" si="97"/>
        <v>0</v>
      </c>
      <c r="L180" s="15" t="str">
        <f t="shared" si="98"/>
        <v>MUY BAJO</v>
      </c>
      <c r="M180" s="14">
        <f t="shared" si="99"/>
        <v>0.16666666666666666</v>
      </c>
      <c r="N180" s="15" t="str">
        <f t="shared" si="100"/>
        <v>MUY BAJO</v>
      </c>
      <c r="O180" s="14">
        <f t="shared" si="101"/>
        <v>0</v>
      </c>
      <c r="P180" s="15" t="str">
        <f t="shared" si="102"/>
        <v>MUY BAJO</v>
      </c>
      <c r="Q180" s="16">
        <f t="shared" ref="Q180" si="108">+T180+U180</f>
        <v>5</v>
      </c>
      <c r="R180" s="16">
        <v>30</v>
      </c>
      <c r="S180" s="16">
        <f t="shared" si="104"/>
        <v>25</v>
      </c>
      <c r="T180" s="16">
        <v>5</v>
      </c>
      <c r="U180" s="16">
        <v>0</v>
      </c>
      <c r="V180" s="16">
        <v>72</v>
      </c>
      <c r="W180" s="17">
        <f>ROUND(X180*$X$430/$S$431,0)</f>
        <v>35</v>
      </c>
      <c r="X180" s="17">
        <v>37</v>
      </c>
      <c r="Y180" s="17" t="e">
        <f>ROUND(Z180*$Z$430/$Z$431,0)</f>
        <v>#DIV/0!</v>
      </c>
      <c r="Z180" s="17" t="e">
        <f>+ROUND(AA180*$Z$430/$Z$431,0)</f>
        <v>#DIV/0!</v>
      </c>
      <c r="AA180" s="17">
        <f>ROUND('[2]P. ACCIÓN CONSOLIDADO SEPT.21'!$CF63/1000000,0)</f>
        <v>40</v>
      </c>
      <c r="AB180" s="18">
        <f>+'[3]P. ACCIÓN A 30 DIC DE 2021 '!$AH$62</f>
        <v>48249466</v>
      </c>
      <c r="AC180" s="16">
        <v>72</v>
      </c>
    </row>
    <row r="181" spans="1:29" s="19" customFormat="1" ht="60" hidden="1" x14ac:dyDescent="0.25">
      <c r="A181" s="63"/>
      <c r="B181" s="53" t="str">
        <f>+[1]SP!A67</f>
        <v>SP.PY.2.8. Unidad de desarrollo de software y contenidos digitales</v>
      </c>
      <c r="C181" s="53"/>
      <c r="D181" s="12" t="s">
        <v>68</v>
      </c>
      <c r="E181" s="20" t="s">
        <v>145</v>
      </c>
      <c r="F181" s="20">
        <v>0</v>
      </c>
      <c r="G181" s="20">
        <v>150</v>
      </c>
      <c r="H181" s="20">
        <v>50</v>
      </c>
      <c r="I181" s="20" t="s">
        <v>67</v>
      </c>
      <c r="J181" s="33">
        <v>0</v>
      </c>
      <c r="K181" s="14">
        <f t="shared" si="97"/>
        <v>0</v>
      </c>
      <c r="L181" s="15" t="str">
        <f t="shared" si="98"/>
        <v>MUY BAJO</v>
      </c>
      <c r="M181" s="14">
        <f t="shared" si="99"/>
        <v>0</v>
      </c>
      <c r="N181" s="15" t="str">
        <f t="shared" si="100"/>
        <v>MUY BAJO</v>
      </c>
      <c r="O181" s="14">
        <f t="shared" si="101"/>
        <v>0</v>
      </c>
      <c r="P181" s="15" t="str">
        <f t="shared" si="102"/>
        <v>MUY BAJO</v>
      </c>
      <c r="Q181" s="34"/>
      <c r="R181" s="16">
        <v>30</v>
      </c>
      <c r="S181" s="16">
        <f t="shared" si="104"/>
        <v>30</v>
      </c>
      <c r="T181" s="16">
        <v>5</v>
      </c>
      <c r="U181" s="34"/>
      <c r="V181" s="16"/>
      <c r="W181" s="17"/>
      <c r="X181" s="17"/>
      <c r="Z181" s="17"/>
      <c r="AA181" s="17"/>
      <c r="AC181" s="34"/>
    </row>
    <row r="182" spans="1:29" s="19" customFormat="1" ht="60" hidden="1" x14ac:dyDescent="0.25">
      <c r="A182" s="63"/>
      <c r="B182" s="53" t="str">
        <f>+[1]SP!A68</f>
        <v>SP.PY.2.8. Unidad de desarrollo de software y contenidos digitales</v>
      </c>
      <c r="C182" s="53"/>
      <c r="D182" s="12" t="s">
        <v>69</v>
      </c>
      <c r="E182" s="20" t="s">
        <v>144</v>
      </c>
      <c r="F182" s="20">
        <v>0</v>
      </c>
      <c r="G182" s="20">
        <v>150</v>
      </c>
      <c r="H182" s="20">
        <v>50</v>
      </c>
      <c r="I182" s="20" t="s">
        <v>67</v>
      </c>
      <c r="J182" s="33">
        <v>0</v>
      </c>
      <c r="K182" s="14">
        <f t="shared" si="97"/>
        <v>0</v>
      </c>
      <c r="L182" s="15" t="str">
        <f t="shared" si="98"/>
        <v>MUY BAJO</v>
      </c>
      <c r="M182" s="14">
        <f t="shared" si="99"/>
        <v>0</v>
      </c>
      <c r="N182" s="15" t="str">
        <f t="shared" si="100"/>
        <v>MUY BAJO</v>
      </c>
      <c r="O182" s="14">
        <f t="shared" si="101"/>
        <v>0</v>
      </c>
      <c r="P182" s="15" t="str">
        <f t="shared" si="102"/>
        <v>MUY BAJO</v>
      </c>
      <c r="Q182" s="34"/>
      <c r="R182" s="16">
        <v>30</v>
      </c>
      <c r="S182" s="16">
        <f t="shared" si="104"/>
        <v>30</v>
      </c>
      <c r="T182" s="16">
        <v>5</v>
      </c>
      <c r="U182" s="34"/>
      <c r="V182" s="16"/>
      <c r="W182" s="17"/>
      <c r="X182" s="17"/>
      <c r="Z182" s="17"/>
      <c r="AA182" s="17"/>
      <c r="AC182" s="34"/>
    </row>
    <row r="183" spans="1:29" s="19" customFormat="1" ht="30" hidden="1" x14ac:dyDescent="0.25">
      <c r="A183" s="63"/>
      <c r="B183" s="53" t="str">
        <f>+[1]SP!A69</f>
        <v>SP.PY.2.8. Unidad de desarrollo de software y contenidos digitales</v>
      </c>
      <c r="C183" s="53"/>
      <c r="D183" s="12" t="s">
        <v>71</v>
      </c>
      <c r="E183" s="20" t="s">
        <v>146</v>
      </c>
      <c r="F183" s="20">
        <v>3</v>
      </c>
      <c r="G183" s="20">
        <v>15</v>
      </c>
      <c r="H183" s="20">
        <v>4</v>
      </c>
      <c r="I183" s="20" t="s">
        <v>67</v>
      </c>
      <c r="J183" s="33">
        <v>0</v>
      </c>
      <c r="K183" s="14">
        <f t="shared" si="97"/>
        <v>0</v>
      </c>
      <c r="L183" s="15" t="str">
        <f t="shared" si="98"/>
        <v>MUY BAJO</v>
      </c>
      <c r="M183" s="14">
        <f t="shared" si="99"/>
        <v>0</v>
      </c>
      <c r="N183" s="15" t="str">
        <f t="shared" si="100"/>
        <v>MUY BAJO</v>
      </c>
      <c r="O183" s="14">
        <f t="shared" si="101"/>
        <v>0</v>
      </c>
      <c r="P183" s="15" t="str">
        <f t="shared" si="102"/>
        <v>MUY BAJO</v>
      </c>
      <c r="Q183" s="34"/>
      <c r="R183" s="16">
        <v>20</v>
      </c>
      <c r="S183" s="16">
        <f t="shared" si="104"/>
        <v>20</v>
      </c>
      <c r="T183" s="16">
        <v>0</v>
      </c>
      <c r="U183" s="34"/>
      <c r="V183" s="16"/>
      <c r="W183" s="17"/>
      <c r="X183" s="17"/>
      <c r="Z183" s="17"/>
      <c r="AA183" s="17"/>
      <c r="AC183" s="34"/>
    </row>
    <row r="184" spans="1:29" ht="28.15" customHeight="1" thickBot="1" x14ac:dyDescent="0.3">
      <c r="A184" s="63"/>
      <c r="B184" s="52" t="s">
        <v>38</v>
      </c>
      <c r="C184" s="52"/>
      <c r="D184" s="23"/>
      <c r="E184" s="23"/>
      <c r="F184" s="23"/>
      <c r="G184" s="23"/>
      <c r="H184" s="23"/>
      <c r="I184" s="23"/>
      <c r="J184" s="23"/>
      <c r="K184" s="24">
        <f>AVERAGE(K132:K183)</f>
        <v>0.64304942002791787</v>
      </c>
      <c r="L184" s="15" t="str">
        <f t="shared" si="98"/>
        <v>ALTO</v>
      </c>
      <c r="M184" s="24">
        <f>AVERAGE(M132:M183)</f>
        <v>0.11987179487179488</v>
      </c>
      <c r="N184" s="15" t="str">
        <f t="shared" si="100"/>
        <v>MUY BAJO</v>
      </c>
      <c r="O184" s="24">
        <f>AVERAGE(O132:O183)</f>
        <v>0.22245183348159417</v>
      </c>
      <c r="P184" s="15" t="str">
        <f t="shared" si="102"/>
        <v>BAJO</v>
      </c>
      <c r="Q184" s="25">
        <f>SUM(Q132:Q183)</f>
        <v>135</v>
      </c>
      <c r="R184" s="25">
        <v>1643</v>
      </c>
      <c r="S184" s="25">
        <f t="shared" ref="S184:Z184" si="109">SUM(S132:S183)</f>
        <v>1508</v>
      </c>
      <c r="T184" s="25">
        <v>305</v>
      </c>
      <c r="U184" s="25">
        <f t="shared" si="109"/>
        <v>0</v>
      </c>
      <c r="V184" s="25">
        <f t="shared" si="109"/>
        <v>617</v>
      </c>
      <c r="W184" s="25">
        <f t="shared" si="109"/>
        <v>380</v>
      </c>
      <c r="X184" s="25">
        <f t="shared" si="109"/>
        <v>397</v>
      </c>
      <c r="Y184" s="25" t="e">
        <f t="shared" si="109"/>
        <v>#DIV/0!</v>
      </c>
      <c r="Z184" s="25" t="e">
        <f t="shared" si="109"/>
        <v>#DIV/0!</v>
      </c>
      <c r="AA184" s="27"/>
      <c r="AC184" s="25">
        <v>762</v>
      </c>
    </row>
    <row r="185" spans="1:29" s="19" customFormat="1" ht="45" hidden="1" x14ac:dyDescent="0.25">
      <c r="A185" s="63"/>
      <c r="B185" s="53" t="str">
        <f>+[1]SP!A76</f>
        <v>SP.PY.3.1. Proyectos de Proyección Social</v>
      </c>
      <c r="C185" s="53"/>
      <c r="D185" s="12" t="s">
        <v>71</v>
      </c>
      <c r="E185" s="20" t="s">
        <v>147</v>
      </c>
      <c r="F185" s="20">
        <v>4</v>
      </c>
      <c r="G185" s="20">
        <v>7</v>
      </c>
      <c r="H185" s="12">
        <v>6</v>
      </c>
      <c r="I185" s="12" t="s">
        <v>78</v>
      </c>
      <c r="J185" s="33">
        <v>3</v>
      </c>
      <c r="K185" s="14">
        <f t="shared" ref="K185:K226" si="110">+J185/H185</f>
        <v>0.5</v>
      </c>
      <c r="L185" s="15" t="str">
        <f t="shared" si="98"/>
        <v>MEDIO</v>
      </c>
      <c r="M185" s="14">
        <f t="shared" ref="M185:M226" si="111">+Q185/R185</f>
        <v>0.55142857142857138</v>
      </c>
      <c r="N185" s="15" t="str">
        <f t="shared" si="100"/>
        <v>MEDIO</v>
      </c>
      <c r="O185" s="14">
        <f t="shared" ref="O185:O226" si="112">+K185*M185</f>
        <v>0.27571428571428569</v>
      </c>
      <c r="P185" s="15" t="str">
        <f t="shared" si="102"/>
        <v>BAJO</v>
      </c>
      <c r="Q185" s="16">
        <f t="shared" ref="Q185:Q188" si="113">+T185+U185</f>
        <v>193</v>
      </c>
      <c r="R185" s="16">
        <v>350</v>
      </c>
      <c r="S185" s="16">
        <f t="shared" ref="S185:S226" si="114">+R185-Q185</f>
        <v>157</v>
      </c>
      <c r="T185" s="16">
        <v>193</v>
      </c>
      <c r="U185" s="16">
        <v>0</v>
      </c>
      <c r="V185" s="16">
        <v>1409</v>
      </c>
      <c r="W185" s="17">
        <f>ROUND(X185*$X$430/$S$431,0)</f>
        <v>864</v>
      </c>
      <c r="X185" s="17">
        <v>902</v>
      </c>
      <c r="Y185" s="17" t="e">
        <f>ROUND(Z185*$Z$430/$Z$431,0)</f>
        <v>#DIV/0!</v>
      </c>
      <c r="Z185" s="17" t="e">
        <f>+ROUND(AA185*$Z$430/$Z$431,0)</f>
        <v>#DIV/0!</v>
      </c>
      <c r="AA185" s="17">
        <f>ROUND('[2]P. ACCIÓN CONSOLIDADO SEPT.21'!$CF64/1000000,0)</f>
        <v>877</v>
      </c>
      <c r="AB185" s="18">
        <f>+'[3]P. ACCIÓN A 30 DIC DE 2021 '!$AH$63</f>
        <v>1052325738</v>
      </c>
      <c r="AC185" s="16">
        <v>1729</v>
      </c>
    </row>
    <row r="186" spans="1:29" s="19" customFormat="1" ht="60" hidden="1" x14ac:dyDescent="0.25">
      <c r="A186" s="63"/>
      <c r="B186" s="53" t="str">
        <f>+[1]SP!A77</f>
        <v>SP.PY.3.2. Proyectos por convocatorias</v>
      </c>
      <c r="C186" s="53"/>
      <c r="D186" s="12" t="s">
        <v>71</v>
      </c>
      <c r="E186" s="20" t="s">
        <v>148</v>
      </c>
      <c r="F186" s="20">
        <v>46</v>
      </c>
      <c r="G186" s="20">
        <v>76</v>
      </c>
      <c r="H186" s="12">
        <v>10</v>
      </c>
      <c r="I186" s="12" t="s">
        <v>67</v>
      </c>
      <c r="J186" s="33">
        <v>0</v>
      </c>
      <c r="K186" s="14">
        <f t="shared" si="110"/>
        <v>0</v>
      </c>
      <c r="L186" s="15" t="str">
        <f t="shared" si="98"/>
        <v>MUY BAJO</v>
      </c>
      <c r="M186" s="14">
        <f t="shared" si="111"/>
        <v>0</v>
      </c>
      <c r="N186" s="15" t="str">
        <f t="shared" si="100"/>
        <v>MUY BAJO</v>
      </c>
      <c r="O186" s="14">
        <f t="shared" si="112"/>
        <v>0</v>
      </c>
      <c r="P186" s="15" t="str">
        <f t="shared" si="102"/>
        <v>MUY BAJO</v>
      </c>
      <c r="Q186" s="16">
        <f t="shared" si="113"/>
        <v>0</v>
      </c>
      <c r="R186" s="16">
        <v>300</v>
      </c>
      <c r="S186" s="16">
        <f t="shared" si="114"/>
        <v>300</v>
      </c>
      <c r="T186" s="16">
        <v>0</v>
      </c>
      <c r="U186" s="16">
        <v>0</v>
      </c>
      <c r="V186" s="16">
        <v>0</v>
      </c>
      <c r="W186" s="17"/>
      <c r="X186" s="17"/>
      <c r="Z186" s="17"/>
      <c r="AA186" s="17"/>
      <c r="AC186" s="16">
        <v>0</v>
      </c>
    </row>
    <row r="187" spans="1:29" s="19" customFormat="1" ht="75" hidden="1" x14ac:dyDescent="0.25">
      <c r="A187" s="63"/>
      <c r="B187" s="53" t="str">
        <f>+[1]SP!A78</f>
        <v>SP.PY.3.3. Proyectos de responsabilidad social universitaria</v>
      </c>
      <c r="C187" s="53"/>
      <c r="D187" s="12" t="s">
        <v>65</v>
      </c>
      <c r="E187" s="20" t="s">
        <v>149</v>
      </c>
      <c r="F187" s="20">
        <v>140</v>
      </c>
      <c r="G187" s="20">
        <v>230</v>
      </c>
      <c r="H187" s="12">
        <v>30</v>
      </c>
      <c r="I187" s="12" t="s">
        <v>67</v>
      </c>
      <c r="J187" s="33">
        <v>36</v>
      </c>
      <c r="K187" s="14">
        <f t="shared" si="110"/>
        <v>1.2</v>
      </c>
      <c r="L187" s="15" t="str">
        <f t="shared" si="98"/>
        <v>MUY ALTO</v>
      </c>
      <c r="M187" s="14">
        <f t="shared" si="111"/>
        <v>1.0049999999999999</v>
      </c>
      <c r="N187" s="15" t="str">
        <f t="shared" si="100"/>
        <v>MUY ALTO</v>
      </c>
      <c r="O187" s="14">
        <f t="shared" si="112"/>
        <v>1.2059999999999997</v>
      </c>
      <c r="P187" s="15" t="str">
        <f t="shared" si="102"/>
        <v>MUY ALTO</v>
      </c>
      <c r="Q187" s="16">
        <f t="shared" si="113"/>
        <v>201</v>
      </c>
      <c r="R187" s="16">
        <v>200</v>
      </c>
      <c r="S187" s="16">
        <f t="shared" si="114"/>
        <v>-1</v>
      </c>
      <c r="T187" s="16">
        <v>201</v>
      </c>
      <c r="U187" s="16">
        <v>0</v>
      </c>
      <c r="V187" s="16">
        <v>0</v>
      </c>
      <c r="W187" s="17"/>
      <c r="X187" s="17"/>
      <c r="Z187" s="17"/>
      <c r="AA187" s="17"/>
      <c r="AC187" s="16">
        <v>0</v>
      </c>
    </row>
    <row r="188" spans="1:29" s="19" customFormat="1" ht="75" hidden="1" x14ac:dyDescent="0.25">
      <c r="A188" s="63"/>
      <c r="B188" s="53" t="str">
        <f>+[1]SP!A79</f>
        <v>SP.PY.3.3. Proyectos de responsabilidad social universitaria</v>
      </c>
      <c r="C188" s="53"/>
      <c r="D188" s="12" t="s">
        <v>87</v>
      </c>
      <c r="E188" s="20" t="s">
        <v>149</v>
      </c>
      <c r="F188" s="20">
        <v>0</v>
      </c>
      <c r="G188" s="20">
        <v>3</v>
      </c>
      <c r="H188" s="12">
        <v>1</v>
      </c>
      <c r="I188" s="12" t="s">
        <v>67</v>
      </c>
      <c r="J188" s="33">
        <v>0</v>
      </c>
      <c r="K188" s="14">
        <f t="shared" si="110"/>
        <v>0</v>
      </c>
      <c r="L188" s="15" t="str">
        <f t="shared" si="98"/>
        <v>MUY BAJO</v>
      </c>
      <c r="M188" s="14">
        <f t="shared" si="111"/>
        <v>0</v>
      </c>
      <c r="N188" s="15" t="str">
        <f t="shared" si="100"/>
        <v>MUY BAJO</v>
      </c>
      <c r="O188" s="14">
        <f t="shared" si="112"/>
        <v>0</v>
      </c>
      <c r="P188" s="15" t="str">
        <f t="shared" si="102"/>
        <v>MUY BAJO</v>
      </c>
      <c r="Q188" s="16">
        <f t="shared" si="113"/>
        <v>0</v>
      </c>
      <c r="R188" s="16">
        <v>3</v>
      </c>
      <c r="S188" s="16">
        <f t="shared" si="114"/>
        <v>3</v>
      </c>
      <c r="T188" s="16">
        <v>0</v>
      </c>
      <c r="U188" s="16">
        <v>0</v>
      </c>
      <c r="V188" s="16">
        <v>0</v>
      </c>
      <c r="W188" s="17">
        <f>ROUND(X188*$X$430/$S$431,0)</f>
        <v>0</v>
      </c>
      <c r="X188" s="17">
        <v>0</v>
      </c>
      <c r="Y188" s="17" t="e">
        <f>ROUND(Z188*$Z$430/$Z$431,0)</f>
        <v>#DIV/0!</v>
      </c>
      <c r="Z188" s="17" t="e">
        <f>+ROUND(AA188*$Z$430/$Z$431,0)</f>
        <v>#DIV/0!</v>
      </c>
      <c r="AA188" s="17">
        <f>ROUND('[2]P. ACCIÓN CONSOLIDADO SEPT.21'!$CF65/1000000,0)</f>
        <v>0</v>
      </c>
      <c r="AB188" s="18">
        <f>+'[3]P. ACCIÓN A 30 DIC DE 2021 '!$AH$64</f>
        <v>0</v>
      </c>
      <c r="AC188" s="16">
        <v>0</v>
      </c>
    </row>
    <row r="189" spans="1:29" s="19" customFormat="1" ht="75" hidden="1" x14ac:dyDescent="0.25">
      <c r="A189" s="63"/>
      <c r="B189" s="53" t="str">
        <f>+[1]SP!A80</f>
        <v>SP.PY.3.3. Proyectos de responsabilidad social universitaria</v>
      </c>
      <c r="C189" s="53"/>
      <c r="D189" s="12" t="s">
        <v>68</v>
      </c>
      <c r="E189" s="20" t="s">
        <v>149</v>
      </c>
      <c r="F189" s="20">
        <v>0</v>
      </c>
      <c r="G189" s="20">
        <v>3</v>
      </c>
      <c r="H189" s="12">
        <v>1</v>
      </c>
      <c r="I189" s="12" t="s">
        <v>67</v>
      </c>
      <c r="J189" s="33">
        <v>0</v>
      </c>
      <c r="K189" s="14">
        <f t="shared" si="110"/>
        <v>0</v>
      </c>
      <c r="L189" s="15" t="str">
        <f t="shared" si="98"/>
        <v>MUY BAJO</v>
      </c>
      <c r="M189" s="14">
        <f t="shared" si="111"/>
        <v>0</v>
      </c>
      <c r="N189" s="15" t="str">
        <f t="shared" si="100"/>
        <v>MUY BAJO</v>
      </c>
      <c r="O189" s="14">
        <f t="shared" si="112"/>
        <v>0</v>
      </c>
      <c r="P189" s="15" t="str">
        <f t="shared" si="102"/>
        <v>MUY BAJO</v>
      </c>
      <c r="Q189" s="34"/>
      <c r="R189" s="16">
        <v>3</v>
      </c>
      <c r="S189" s="16">
        <f t="shared" si="114"/>
        <v>3</v>
      </c>
      <c r="T189" s="34">
        <v>0</v>
      </c>
      <c r="U189" s="34"/>
      <c r="V189" s="34"/>
      <c r="W189" s="17"/>
      <c r="X189" s="17"/>
      <c r="Z189" s="17"/>
      <c r="AA189" s="17"/>
      <c r="AC189" s="34"/>
    </row>
    <row r="190" spans="1:29" s="19" customFormat="1" ht="75" hidden="1" x14ac:dyDescent="0.25">
      <c r="A190" s="63"/>
      <c r="B190" s="53" t="str">
        <f>+[1]SP!A81</f>
        <v>SP.PY.3.3. Proyectos de responsabilidad social universitaria</v>
      </c>
      <c r="C190" s="53"/>
      <c r="D190" s="12" t="s">
        <v>69</v>
      </c>
      <c r="E190" s="20" t="s">
        <v>149</v>
      </c>
      <c r="F190" s="20">
        <v>0</v>
      </c>
      <c r="G190" s="20">
        <v>3</v>
      </c>
      <c r="H190" s="12">
        <v>1</v>
      </c>
      <c r="I190" s="12" t="s">
        <v>67</v>
      </c>
      <c r="J190" s="33">
        <v>0</v>
      </c>
      <c r="K190" s="14">
        <f t="shared" si="110"/>
        <v>0</v>
      </c>
      <c r="L190" s="15" t="str">
        <f t="shared" si="98"/>
        <v>MUY BAJO</v>
      </c>
      <c r="M190" s="14">
        <f t="shared" si="111"/>
        <v>0</v>
      </c>
      <c r="N190" s="15" t="str">
        <f t="shared" si="100"/>
        <v>MUY BAJO</v>
      </c>
      <c r="O190" s="14">
        <f t="shared" si="112"/>
        <v>0</v>
      </c>
      <c r="P190" s="15" t="str">
        <f t="shared" si="102"/>
        <v>MUY BAJO</v>
      </c>
      <c r="Q190" s="16">
        <f t="shared" ref="Q190" si="115">+T190+U190</f>
        <v>0</v>
      </c>
      <c r="R190" s="16">
        <v>3</v>
      </c>
      <c r="S190" s="16">
        <f t="shared" si="114"/>
        <v>3</v>
      </c>
      <c r="T190" s="16">
        <v>0</v>
      </c>
      <c r="U190" s="16">
        <v>0</v>
      </c>
      <c r="V190" s="16">
        <v>0</v>
      </c>
      <c r="W190" s="17"/>
      <c r="X190" s="17"/>
      <c r="Z190" s="17"/>
      <c r="AA190" s="17"/>
      <c r="AC190" s="16">
        <v>0</v>
      </c>
    </row>
    <row r="191" spans="1:29" s="19" customFormat="1" ht="30" hidden="1" x14ac:dyDescent="0.25">
      <c r="A191" s="63"/>
      <c r="B191" s="53" t="str">
        <f>+[1]SP!A82</f>
        <v>SP.PY.3.4. Formación continuada</v>
      </c>
      <c r="C191" s="53"/>
      <c r="D191" s="12" t="s">
        <v>65</v>
      </c>
      <c r="E191" s="20" t="s">
        <v>150</v>
      </c>
      <c r="F191" s="20">
        <v>30</v>
      </c>
      <c r="G191" s="20">
        <v>60</v>
      </c>
      <c r="H191" s="12">
        <v>10</v>
      </c>
      <c r="I191" s="12" t="s">
        <v>67</v>
      </c>
      <c r="J191" s="33">
        <v>0</v>
      </c>
      <c r="K191" s="14">
        <f t="shared" si="110"/>
        <v>0</v>
      </c>
      <c r="L191" s="15" t="str">
        <f t="shared" si="98"/>
        <v>MUY BAJO</v>
      </c>
      <c r="M191" s="14">
        <f t="shared" si="111"/>
        <v>0</v>
      </c>
      <c r="N191" s="15" t="str">
        <f t="shared" si="100"/>
        <v>MUY BAJO</v>
      </c>
      <c r="O191" s="14">
        <f t="shared" si="112"/>
        <v>0</v>
      </c>
      <c r="P191" s="15" t="str">
        <f t="shared" si="102"/>
        <v>MUY BAJO</v>
      </c>
      <c r="Q191" s="34"/>
      <c r="R191" s="16">
        <v>100</v>
      </c>
      <c r="S191" s="16">
        <f t="shared" si="114"/>
        <v>100</v>
      </c>
      <c r="T191" s="34">
        <v>0</v>
      </c>
      <c r="U191" s="34"/>
      <c r="V191" s="34"/>
      <c r="W191" s="17"/>
      <c r="X191" s="17"/>
      <c r="Z191" s="17"/>
      <c r="AA191" s="17"/>
      <c r="AC191" s="34"/>
    </row>
    <row r="192" spans="1:29" s="19" customFormat="1" ht="30" hidden="1" x14ac:dyDescent="0.25">
      <c r="A192" s="63"/>
      <c r="B192" s="53" t="str">
        <f>+[1]SP!A83</f>
        <v>SP.PY.3.4. Formación continuada</v>
      </c>
      <c r="C192" s="53"/>
      <c r="D192" s="12" t="s">
        <v>65</v>
      </c>
      <c r="E192" s="20" t="s">
        <v>151</v>
      </c>
      <c r="F192" s="20">
        <v>100</v>
      </c>
      <c r="G192" s="20">
        <v>400</v>
      </c>
      <c r="H192" s="12">
        <v>100</v>
      </c>
      <c r="I192" s="12" t="s">
        <v>67</v>
      </c>
      <c r="J192" s="33">
        <v>0</v>
      </c>
      <c r="K192" s="14">
        <f t="shared" si="110"/>
        <v>0</v>
      </c>
      <c r="L192" s="15" t="str">
        <f t="shared" si="98"/>
        <v>MUY BAJO</v>
      </c>
      <c r="M192" s="14">
        <v>0</v>
      </c>
      <c r="N192" s="15" t="str">
        <f t="shared" si="100"/>
        <v>MUY BAJO</v>
      </c>
      <c r="O192" s="14">
        <f t="shared" si="112"/>
        <v>0</v>
      </c>
      <c r="P192" s="15" t="str">
        <f t="shared" si="102"/>
        <v>MUY BAJO</v>
      </c>
      <c r="Q192" s="16">
        <f t="shared" ref="Q192" si="116">+T192+U192</f>
        <v>0</v>
      </c>
      <c r="R192" s="16">
        <v>0</v>
      </c>
      <c r="S192" s="16">
        <f t="shared" si="114"/>
        <v>0</v>
      </c>
      <c r="T192" s="16">
        <v>0</v>
      </c>
      <c r="U192" s="16">
        <v>0</v>
      </c>
      <c r="V192" s="34">
        <v>0</v>
      </c>
      <c r="W192" s="17"/>
      <c r="X192" s="17"/>
      <c r="Z192" s="17"/>
      <c r="AA192" s="17"/>
      <c r="AC192" s="16">
        <v>0</v>
      </c>
    </row>
    <row r="193" spans="1:29" s="19" customFormat="1" ht="30" hidden="1" x14ac:dyDescent="0.25">
      <c r="A193" s="63"/>
      <c r="B193" s="53" t="str">
        <f>+[1]SP!A84</f>
        <v>SP.PY.3.4. Formación continuada</v>
      </c>
      <c r="C193" s="53"/>
      <c r="D193" s="12" t="s">
        <v>65</v>
      </c>
      <c r="E193" s="20" t="s">
        <v>152</v>
      </c>
      <c r="F193" s="20">
        <v>101</v>
      </c>
      <c r="G193" s="20">
        <v>131</v>
      </c>
      <c r="H193" s="12">
        <v>10</v>
      </c>
      <c r="I193" s="12" t="s">
        <v>67</v>
      </c>
      <c r="J193" s="33">
        <v>0</v>
      </c>
      <c r="K193" s="14">
        <f t="shared" si="110"/>
        <v>0</v>
      </c>
      <c r="L193" s="15" t="str">
        <f t="shared" si="98"/>
        <v>MUY BAJO</v>
      </c>
      <c r="M193" s="14">
        <f t="shared" si="111"/>
        <v>0</v>
      </c>
      <c r="N193" s="15" t="str">
        <f t="shared" si="100"/>
        <v>MUY BAJO</v>
      </c>
      <c r="O193" s="14">
        <f t="shared" si="112"/>
        <v>0</v>
      </c>
      <c r="P193" s="15" t="str">
        <f t="shared" si="102"/>
        <v>MUY BAJO</v>
      </c>
      <c r="Q193" s="16"/>
      <c r="R193" s="16">
        <v>50</v>
      </c>
      <c r="S193" s="16">
        <f t="shared" si="114"/>
        <v>50</v>
      </c>
      <c r="T193" s="16">
        <v>0</v>
      </c>
      <c r="U193" s="16"/>
      <c r="V193" s="34"/>
      <c r="W193" s="17"/>
      <c r="X193" s="17"/>
      <c r="Z193" s="17"/>
      <c r="AA193" s="17"/>
      <c r="AC193" s="16"/>
    </row>
    <row r="194" spans="1:29" s="19" customFormat="1" ht="30" hidden="1" x14ac:dyDescent="0.25">
      <c r="A194" s="63"/>
      <c r="B194" s="53" t="str">
        <f>+[1]SP!A85</f>
        <v>SP.PY.3.4. Formación continuada</v>
      </c>
      <c r="C194" s="53"/>
      <c r="D194" s="12" t="s">
        <v>65</v>
      </c>
      <c r="E194" s="20" t="s">
        <v>153</v>
      </c>
      <c r="F194" s="20">
        <v>465</v>
      </c>
      <c r="G194" s="20">
        <v>400</v>
      </c>
      <c r="H194" s="12">
        <v>100</v>
      </c>
      <c r="I194" s="12" t="s">
        <v>67</v>
      </c>
      <c r="J194" s="33">
        <v>0</v>
      </c>
      <c r="K194" s="14">
        <f t="shared" si="110"/>
        <v>0</v>
      </c>
      <c r="L194" s="15" t="str">
        <f t="shared" si="98"/>
        <v>MUY BAJO</v>
      </c>
      <c r="M194" s="14">
        <v>0</v>
      </c>
      <c r="N194" s="15" t="str">
        <f t="shared" si="100"/>
        <v>MUY BAJO</v>
      </c>
      <c r="O194" s="14">
        <f t="shared" si="112"/>
        <v>0</v>
      </c>
      <c r="P194" s="15" t="str">
        <f t="shared" si="102"/>
        <v>MUY BAJO</v>
      </c>
      <c r="Q194" s="16"/>
      <c r="R194" s="16">
        <v>0</v>
      </c>
      <c r="S194" s="16">
        <f t="shared" si="114"/>
        <v>0</v>
      </c>
      <c r="T194" s="16">
        <v>0</v>
      </c>
      <c r="U194" s="16"/>
      <c r="V194" s="34"/>
      <c r="W194" s="17"/>
      <c r="X194" s="17"/>
      <c r="Z194" s="17"/>
      <c r="AA194" s="17"/>
      <c r="AC194" s="16"/>
    </row>
    <row r="195" spans="1:29" s="19" customFormat="1" hidden="1" x14ac:dyDescent="0.25">
      <c r="A195" s="63"/>
      <c r="B195" s="53" t="str">
        <f>+[1]SP!A86</f>
        <v>SP.PY.3.4. Formación continuada</v>
      </c>
      <c r="C195" s="53"/>
      <c r="D195" s="12" t="s">
        <v>65</v>
      </c>
      <c r="E195" s="20" t="s">
        <v>154</v>
      </c>
      <c r="F195" s="20">
        <v>48</v>
      </c>
      <c r="G195" s="20">
        <v>78</v>
      </c>
      <c r="H195" s="12">
        <v>10</v>
      </c>
      <c r="I195" s="12" t="s">
        <v>67</v>
      </c>
      <c r="J195" s="33">
        <v>0</v>
      </c>
      <c r="K195" s="14">
        <f t="shared" si="110"/>
        <v>0</v>
      </c>
      <c r="L195" s="15" t="str">
        <f t="shared" si="98"/>
        <v>MUY BAJO</v>
      </c>
      <c r="M195" s="14">
        <f t="shared" si="111"/>
        <v>0</v>
      </c>
      <c r="N195" s="15" t="str">
        <f t="shared" si="100"/>
        <v>MUY BAJO</v>
      </c>
      <c r="O195" s="14">
        <f t="shared" si="112"/>
        <v>0</v>
      </c>
      <c r="P195" s="15" t="str">
        <f t="shared" si="102"/>
        <v>MUY BAJO</v>
      </c>
      <c r="Q195" s="16"/>
      <c r="R195" s="16">
        <v>50</v>
      </c>
      <c r="S195" s="16">
        <f t="shared" si="114"/>
        <v>50</v>
      </c>
      <c r="T195" s="16">
        <v>0</v>
      </c>
      <c r="U195" s="16"/>
      <c r="V195" s="34"/>
      <c r="W195" s="17"/>
      <c r="X195" s="17"/>
      <c r="Z195" s="17"/>
      <c r="AA195" s="17"/>
      <c r="AC195" s="16"/>
    </row>
    <row r="196" spans="1:29" s="19" customFormat="1" ht="30" hidden="1" x14ac:dyDescent="0.25">
      <c r="A196" s="63"/>
      <c r="B196" s="53" t="str">
        <f>+[1]SP!A87</f>
        <v>SP.PY.3.4. Formación continuada</v>
      </c>
      <c r="C196" s="53"/>
      <c r="D196" s="12" t="s">
        <v>65</v>
      </c>
      <c r="E196" s="20" t="s">
        <v>155</v>
      </c>
      <c r="F196" s="20">
        <v>336</v>
      </c>
      <c r="G196" s="20">
        <v>400</v>
      </c>
      <c r="H196" s="12">
        <v>100</v>
      </c>
      <c r="I196" s="12" t="s">
        <v>67</v>
      </c>
      <c r="J196" s="33">
        <v>0</v>
      </c>
      <c r="K196" s="14">
        <f t="shared" si="110"/>
        <v>0</v>
      </c>
      <c r="L196" s="15" t="str">
        <f t="shared" si="98"/>
        <v>MUY BAJO</v>
      </c>
      <c r="M196" s="14">
        <v>0</v>
      </c>
      <c r="N196" s="15" t="str">
        <f t="shared" si="100"/>
        <v>MUY BAJO</v>
      </c>
      <c r="O196" s="14">
        <f t="shared" si="112"/>
        <v>0</v>
      </c>
      <c r="P196" s="15" t="str">
        <f t="shared" si="102"/>
        <v>MUY BAJO</v>
      </c>
      <c r="Q196" s="16"/>
      <c r="R196" s="16">
        <v>0</v>
      </c>
      <c r="S196" s="16">
        <f t="shared" si="114"/>
        <v>0</v>
      </c>
      <c r="T196" s="16">
        <v>0</v>
      </c>
      <c r="U196" s="16"/>
      <c r="V196" s="34"/>
      <c r="W196" s="17"/>
      <c r="X196" s="17"/>
      <c r="Z196" s="17"/>
      <c r="AA196" s="17"/>
      <c r="AC196" s="16"/>
    </row>
    <row r="197" spans="1:29" s="19" customFormat="1" hidden="1" x14ac:dyDescent="0.25">
      <c r="A197" s="63"/>
      <c r="B197" s="53" t="str">
        <f>+[1]SP!A88</f>
        <v>SP.PY.3.4. Formación continuada</v>
      </c>
      <c r="C197" s="53"/>
      <c r="D197" s="12" t="s">
        <v>65</v>
      </c>
      <c r="E197" s="20" t="s">
        <v>156</v>
      </c>
      <c r="F197" s="20">
        <v>0</v>
      </c>
      <c r="G197" s="20">
        <v>30</v>
      </c>
      <c r="H197" s="12">
        <v>10</v>
      </c>
      <c r="I197" s="12" t="s">
        <v>67</v>
      </c>
      <c r="J197" s="33">
        <v>0</v>
      </c>
      <c r="K197" s="14">
        <f t="shared" si="110"/>
        <v>0</v>
      </c>
      <c r="L197" s="15" t="str">
        <f t="shared" si="98"/>
        <v>MUY BAJO</v>
      </c>
      <c r="M197" s="14">
        <f t="shared" si="111"/>
        <v>0</v>
      </c>
      <c r="N197" s="15" t="str">
        <f t="shared" si="100"/>
        <v>MUY BAJO</v>
      </c>
      <c r="O197" s="14">
        <f t="shared" si="112"/>
        <v>0</v>
      </c>
      <c r="P197" s="15" t="str">
        <f t="shared" si="102"/>
        <v>MUY BAJO</v>
      </c>
      <c r="Q197" s="16"/>
      <c r="R197" s="16">
        <v>50</v>
      </c>
      <c r="S197" s="16">
        <f t="shared" si="114"/>
        <v>50</v>
      </c>
      <c r="T197" s="16">
        <v>0</v>
      </c>
      <c r="U197" s="16"/>
      <c r="V197" s="34"/>
      <c r="W197" s="17"/>
      <c r="X197" s="17"/>
      <c r="Z197" s="17"/>
      <c r="AA197" s="17"/>
      <c r="AC197" s="16"/>
    </row>
    <row r="198" spans="1:29" s="19" customFormat="1" ht="30" hidden="1" x14ac:dyDescent="0.25">
      <c r="A198" s="63"/>
      <c r="B198" s="53" t="str">
        <f>+[1]SP!A89</f>
        <v>SP.PY.3.4. Formación continuada</v>
      </c>
      <c r="C198" s="53"/>
      <c r="D198" s="12" t="s">
        <v>65</v>
      </c>
      <c r="E198" s="20" t="s">
        <v>157</v>
      </c>
      <c r="F198" s="20">
        <v>0</v>
      </c>
      <c r="G198" s="20">
        <v>400</v>
      </c>
      <c r="H198" s="12">
        <v>100</v>
      </c>
      <c r="I198" s="12" t="s">
        <v>67</v>
      </c>
      <c r="J198" s="33">
        <v>0</v>
      </c>
      <c r="K198" s="14">
        <f t="shared" si="110"/>
        <v>0</v>
      </c>
      <c r="L198" s="15" t="str">
        <f t="shared" si="98"/>
        <v>MUY BAJO</v>
      </c>
      <c r="M198" s="14">
        <v>0</v>
      </c>
      <c r="N198" s="15" t="str">
        <f t="shared" si="100"/>
        <v>MUY BAJO</v>
      </c>
      <c r="O198" s="14">
        <f t="shared" si="112"/>
        <v>0</v>
      </c>
      <c r="P198" s="15" t="str">
        <f t="shared" si="102"/>
        <v>MUY BAJO</v>
      </c>
      <c r="Q198" s="16"/>
      <c r="R198" s="16">
        <v>0</v>
      </c>
      <c r="S198" s="16">
        <f t="shared" si="114"/>
        <v>0</v>
      </c>
      <c r="T198" s="16">
        <v>0</v>
      </c>
      <c r="U198" s="16"/>
      <c r="V198" s="34"/>
      <c r="W198" s="17"/>
      <c r="X198" s="17"/>
      <c r="Z198" s="17"/>
      <c r="AA198" s="17"/>
      <c r="AC198" s="16"/>
    </row>
    <row r="199" spans="1:29" s="19" customFormat="1" ht="30" hidden="1" x14ac:dyDescent="0.25">
      <c r="A199" s="63"/>
      <c r="B199" s="53" t="str">
        <f>+[1]SP!A90</f>
        <v>SP.PY.3.4. Formación continuada</v>
      </c>
      <c r="C199" s="53"/>
      <c r="D199" s="12" t="s">
        <v>87</v>
      </c>
      <c r="E199" s="20" t="s">
        <v>150</v>
      </c>
      <c r="F199" s="20">
        <v>0</v>
      </c>
      <c r="G199" s="20">
        <v>3</v>
      </c>
      <c r="H199" s="12">
        <v>1</v>
      </c>
      <c r="I199" s="12" t="s">
        <v>67</v>
      </c>
      <c r="J199" s="33">
        <v>0</v>
      </c>
      <c r="K199" s="14">
        <f t="shared" si="110"/>
        <v>0</v>
      </c>
      <c r="L199" s="15" t="str">
        <f t="shared" si="98"/>
        <v>MUY BAJO</v>
      </c>
      <c r="M199" s="14">
        <f t="shared" si="111"/>
        <v>0</v>
      </c>
      <c r="N199" s="15" t="str">
        <f t="shared" si="100"/>
        <v>MUY BAJO</v>
      </c>
      <c r="O199" s="14">
        <f t="shared" si="112"/>
        <v>0</v>
      </c>
      <c r="P199" s="15" t="str">
        <f t="shared" si="102"/>
        <v>MUY BAJO</v>
      </c>
      <c r="Q199" s="16"/>
      <c r="R199" s="16">
        <v>3</v>
      </c>
      <c r="S199" s="16">
        <f t="shared" si="114"/>
        <v>3</v>
      </c>
      <c r="T199" s="16">
        <v>0</v>
      </c>
      <c r="U199" s="16"/>
      <c r="V199" s="34"/>
      <c r="W199" s="17"/>
      <c r="X199" s="17"/>
      <c r="Z199" s="17"/>
      <c r="AA199" s="17"/>
      <c r="AC199" s="16"/>
    </row>
    <row r="200" spans="1:29" s="19" customFormat="1" ht="30" hidden="1" x14ac:dyDescent="0.25">
      <c r="A200" s="63"/>
      <c r="B200" s="53" t="str">
        <f>+[1]SP!A91</f>
        <v>SP.PY.3.4. Formación continuada</v>
      </c>
      <c r="C200" s="53"/>
      <c r="D200" s="12" t="s">
        <v>87</v>
      </c>
      <c r="E200" s="20" t="s">
        <v>151</v>
      </c>
      <c r="F200" s="20">
        <v>0</v>
      </c>
      <c r="G200" s="20">
        <v>60</v>
      </c>
      <c r="H200" s="12">
        <v>20</v>
      </c>
      <c r="I200" s="12" t="s">
        <v>67</v>
      </c>
      <c r="J200" s="33">
        <v>0</v>
      </c>
      <c r="K200" s="14">
        <f t="shared" si="110"/>
        <v>0</v>
      </c>
      <c r="L200" s="15" t="str">
        <f t="shared" si="98"/>
        <v>MUY BAJO</v>
      </c>
      <c r="M200" s="14">
        <v>0</v>
      </c>
      <c r="N200" s="15" t="str">
        <f t="shared" si="100"/>
        <v>MUY BAJO</v>
      </c>
      <c r="O200" s="14">
        <f t="shared" si="112"/>
        <v>0</v>
      </c>
      <c r="P200" s="15" t="str">
        <f t="shared" si="102"/>
        <v>MUY BAJO</v>
      </c>
      <c r="Q200" s="16"/>
      <c r="R200" s="16">
        <v>0</v>
      </c>
      <c r="S200" s="16">
        <f t="shared" si="114"/>
        <v>0</v>
      </c>
      <c r="T200" s="16">
        <v>0</v>
      </c>
      <c r="U200" s="16"/>
      <c r="V200" s="34"/>
      <c r="W200" s="17"/>
      <c r="X200" s="17"/>
      <c r="Z200" s="17"/>
      <c r="AA200" s="17"/>
      <c r="AC200" s="16"/>
    </row>
    <row r="201" spans="1:29" s="19" customFormat="1" ht="30" hidden="1" x14ac:dyDescent="0.25">
      <c r="A201" s="63"/>
      <c r="B201" s="53" t="str">
        <f>+[1]SP!A92</f>
        <v>SP.PY.3.4. Formación continuada</v>
      </c>
      <c r="C201" s="53"/>
      <c r="D201" s="12" t="s">
        <v>87</v>
      </c>
      <c r="E201" s="20" t="s">
        <v>152</v>
      </c>
      <c r="F201" s="20">
        <v>0</v>
      </c>
      <c r="G201" s="20">
        <v>3</v>
      </c>
      <c r="H201" s="12">
        <v>1</v>
      </c>
      <c r="I201" s="12" t="s">
        <v>67</v>
      </c>
      <c r="J201" s="33">
        <v>0</v>
      </c>
      <c r="K201" s="14">
        <f t="shared" si="110"/>
        <v>0</v>
      </c>
      <c r="L201" s="15" t="str">
        <f t="shared" si="98"/>
        <v>MUY BAJO</v>
      </c>
      <c r="M201" s="14">
        <f t="shared" si="111"/>
        <v>0</v>
      </c>
      <c r="N201" s="15" t="str">
        <f t="shared" si="100"/>
        <v>MUY BAJO</v>
      </c>
      <c r="O201" s="14">
        <f t="shared" si="112"/>
        <v>0</v>
      </c>
      <c r="P201" s="15" t="str">
        <f t="shared" si="102"/>
        <v>MUY BAJO</v>
      </c>
      <c r="Q201" s="34"/>
      <c r="R201" s="16">
        <v>2</v>
      </c>
      <c r="S201" s="16">
        <f t="shared" si="114"/>
        <v>2</v>
      </c>
      <c r="T201" s="34">
        <v>0</v>
      </c>
      <c r="U201" s="34"/>
      <c r="V201" s="34"/>
      <c r="W201" s="17"/>
      <c r="X201" s="17"/>
      <c r="Z201" s="17"/>
      <c r="AA201" s="17"/>
      <c r="AC201" s="34"/>
    </row>
    <row r="202" spans="1:29" s="19" customFormat="1" ht="30" hidden="1" x14ac:dyDescent="0.25">
      <c r="A202" s="63"/>
      <c r="B202" s="53" t="str">
        <f>+[1]SP!A93</f>
        <v>SP.PY.3.4. Formación continuada</v>
      </c>
      <c r="C202" s="53"/>
      <c r="D202" s="12" t="s">
        <v>87</v>
      </c>
      <c r="E202" s="20" t="s">
        <v>153</v>
      </c>
      <c r="F202" s="20">
        <v>0</v>
      </c>
      <c r="G202" s="20">
        <v>30</v>
      </c>
      <c r="H202" s="12">
        <v>10</v>
      </c>
      <c r="I202" s="12" t="s">
        <v>67</v>
      </c>
      <c r="J202" s="33">
        <v>0</v>
      </c>
      <c r="K202" s="14">
        <f t="shared" si="110"/>
        <v>0</v>
      </c>
      <c r="L202" s="15" t="str">
        <f t="shared" si="98"/>
        <v>MUY BAJO</v>
      </c>
      <c r="M202" s="14">
        <v>0</v>
      </c>
      <c r="N202" s="15" t="str">
        <f t="shared" si="100"/>
        <v>MUY BAJO</v>
      </c>
      <c r="O202" s="14">
        <f t="shared" si="112"/>
        <v>0</v>
      </c>
      <c r="P202" s="15" t="str">
        <f t="shared" si="102"/>
        <v>MUY BAJO</v>
      </c>
      <c r="Q202" s="16">
        <f t="shared" ref="Q202" si="117">+T202+U202</f>
        <v>0</v>
      </c>
      <c r="R202" s="16">
        <v>0</v>
      </c>
      <c r="S202" s="16">
        <f t="shared" si="114"/>
        <v>0</v>
      </c>
      <c r="T202" s="16">
        <v>0</v>
      </c>
      <c r="U202" s="16">
        <v>0</v>
      </c>
      <c r="V202" s="16">
        <v>73</v>
      </c>
      <c r="W202" s="17">
        <f>ROUND(X202*$X$430/$S$431,0)</f>
        <v>55</v>
      </c>
      <c r="X202" s="17">
        <v>57</v>
      </c>
      <c r="Y202" s="17" t="e">
        <f>ROUND(Z202*$Z$430/$Z$431,0)</f>
        <v>#DIV/0!</v>
      </c>
      <c r="Z202" s="17" t="e">
        <f>+ROUND(AA202*$Z$430/$Z$431,0)</f>
        <v>#DIV/0!</v>
      </c>
      <c r="AA202" s="17">
        <f>ROUND('[2]P. ACCIÓN CONSOLIDADO SEPT.21'!$CF66/1000000,0)</f>
        <v>40</v>
      </c>
      <c r="AB202" s="18">
        <f>+'[3]P. ACCIÓN A 30 DIC DE 2021 '!$AH$65</f>
        <v>51378336</v>
      </c>
      <c r="AC202" s="16">
        <v>95</v>
      </c>
    </row>
    <row r="203" spans="1:29" s="19" customFormat="1" hidden="1" x14ac:dyDescent="0.25">
      <c r="A203" s="63"/>
      <c r="B203" s="53" t="str">
        <f>+[1]SP!A94</f>
        <v>SP.PY.3.4. Formación continuada</v>
      </c>
      <c r="C203" s="53"/>
      <c r="D203" s="12" t="s">
        <v>87</v>
      </c>
      <c r="E203" s="20" t="s">
        <v>154</v>
      </c>
      <c r="F203" s="20">
        <v>0</v>
      </c>
      <c r="G203" s="20">
        <v>3</v>
      </c>
      <c r="H203" s="12">
        <v>1</v>
      </c>
      <c r="I203" s="12" t="s">
        <v>67</v>
      </c>
      <c r="J203" s="33">
        <v>0</v>
      </c>
      <c r="K203" s="14">
        <f t="shared" si="110"/>
        <v>0</v>
      </c>
      <c r="L203" s="15" t="str">
        <f t="shared" si="98"/>
        <v>MUY BAJO</v>
      </c>
      <c r="M203" s="14">
        <f t="shared" si="111"/>
        <v>0</v>
      </c>
      <c r="N203" s="15" t="str">
        <f t="shared" si="100"/>
        <v>MUY BAJO</v>
      </c>
      <c r="O203" s="14">
        <f t="shared" si="112"/>
        <v>0</v>
      </c>
      <c r="P203" s="15" t="str">
        <f t="shared" si="102"/>
        <v>MUY BAJO</v>
      </c>
      <c r="Q203" s="16"/>
      <c r="R203" s="16">
        <v>2</v>
      </c>
      <c r="S203" s="16">
        <f t="shared" si="114"/>
        <v>2</v>
      </c>
      <c r="T203" s="16">
        <v>0</v>
      </c>
      <c r="U203" s="16"/>
      <c r="V203" s="16"/>
      <c r="W203" s="17"/>
      <c r="X203" s="17"/>
      <c r="Y203" s="17"/>
      <c r="Z203" s="17"/>
      <c r="AA203" s="17"/>
      <c r="AB203" s="18"/>
      <c r="AC203" s="16"/>
    </row>
    <row r="204" spans="1:29" s="19" customFormat="1" ht="30" hidden="1" x14ac:dyDescent="0.25">
      <c r="A204" s="63"/>
      <c r="B204" s="53" t="str">
        <f>+[1]SP!A95</f>
        <v>SP.PY.3.4. Formación continuada</v>
      </c>
      <c r="C204" s="53"/>
      <c r="D204" s="12" t="s">
        <v>87</v>
      </c>
      <c r="E204" s="20" t="s">
        <v>155</v>
      </c>
      <c r="F204" s="20">
        <v>0</v>
      </c>
      <c r="G204" s="20">
        <v>60</v>
      </c>
      <c r="H204" s="12">
        <v>20</v>
      </c>
      <c r="I204" s="12" t="s">
        <v>67</v>
      </c>
      <c r="J204" s="33">
        <v>0</v>
      </c>
      <c r="K204" s="14">
        <f t="shared" si="110"/>
        <v>0</v>
      </c>
      <c r="L204" s="15" t="str">
        <f t="shared" si="98"/>
        <v>MUY BAJO</v>
      </c>
      <c r="M204" s="14">
        <v>0</v>
      </c>
      <c r="N204" s="15" t="str">
        <f t="shared" si="100"/>
        <v>MUY BAJO</v>
      </c>
      <c r="O204" s="14">
        <f t="shared" si="112"/>
        <v>0</v>
      </c>
      <c r="P204" s="15" t="str">
        <f t="shared" si="102"/>
        <v>MUY BAJO</v>
      </c>
      <c r="Q204" s="34"/>
      <c r="R204" s="16">
        <v>0</v>
      </c>
      <c r="S204" s="16">
        <f t="shared" si="114"/>
        <v>0</v>
      </c>
      <c r="T204" s="34">
        <v>0</v>
      </c>
      <c r="U204" s="34"/>
      <c r="V204" s="34"/>
      <c r="W204" s="17"/>
      <c r="X204" s="17"/>
      <c r="Z204" s="17"/>
      <c r="AA204" s="17"/>
      <c r="AC204" s="34"/>
    </row>
    <row r="205" spans="1:29" s="19" customFormat="1" hidden="1" x14ac:dyDescent="0.25">
      <c r="A205" s="63"/>
      <c r="B205" s="53" t="str">
        <f>+[1]SP!A96</f>
        <v>SP.PY.3.4. Formación continuada</v>
      </c>
      <c r="C205" s="53"/>
      <c r="D205" s="12" t="s">
        <v>87</v>
      </c>
      <c r="E205" s="20" t="s">
        <v>156</v>
      </c>
      <c r="F205" s="20">
        <v>0</v>
      </c>
      <c r="G205" s="20">
        <v>3</v>
      </c>
      <c r="H205" s="12">
        <v>1</v>
      </c>
      <c r="I205" s="12" t="s">
        <v>67</v>
      </c>
      <c r="J205" s="33">
        <v>0</v>
      </c>
      <c r="K205" s="14">
        <f t="shared" si="110"/>
        <v>0</v>
      </c>
      <c r="L205" s="15" t="str">
        <f t="shared" si="98"/>
        <v>MUY BAJO</v>
      </c>
      <c r="M205" s="14">
        <f t="shared" si="111"/>
        <v>0</v>
      </c>
      <c r="N205" s="15" t="str">
        <f t="shared" si="100"/>
        <v>MUY BAJO</v>
      </c>
      <c r="O205" s="14">
        <f t="shared" si="112"/>
        <v>0</v>
      </c>
      <c r="P205" s="15" t="str">
        <f t="shared" si="102"/>
        <v>MUY BAJO</v>
      </c>
      <c r="Q205" s="16">
        <f t="shared" ref="Q205" si="118">+T205+U205</f>
        <v>0</v>
      </c>
      <c r="R205" s="16">
        <v>2</v>
      </c>
      <c r="S205" s="16">
        <f t="shared" si="114"/>
        <v>2</v>
      </c>
      <c r="T205" s="16">
        <v>0</v>
      </c>
      <c r="U205" s="16">
        <v>0</v>
      </c>
      <c r="V205" s="16">
        <v>983</v>
      </c>
      <c r="W205" s="17">
        <f>ROUND(X205*$X$430/$S$431,0)</f>
        <v>177</v>
      </c>
      <c r="X205" s="17">
        <v>185</v>
      </c>
      <c r="Y205" s="17" t="e">
        <f>ROUND(Z205*$Z$430/$Z$431,0)</f>
        <v>#DIV/0!</v>
      </c>
      <c r="Z205" s="17" t="e">
        <f>+ROUND(AA205*$Z$430/$Z$431,0)</f>
        <v>#DIV/0!</v>
      </c>
      <c r="AA205" s="17">
        <f>ROUND('[2]P. ACCIÓN CONSOLIDADO SEPT.21'!$CF67/1000000,0)</f>
        <v>1121</v>
      </c>
      <c r="AB205" s="18">
        <f>+'[3]P. ACCIÓN A 30 DIC DE 2021 '!$AH$66</f>
        <v>1192142484</v>
      </c>
      <c r="AC205" s="16">
        <v>1242</v>
      </c>
    </row>
    <row r="206" spans="1:29" s="19" customFormat="1" ht="30" hidden="1" x14ac:dyDescent="0.25">
      <c r="A206" s="63"/>
      <c r="B206" s="53" t="str">
        <f>+[1]SP!A97</f>
        <v>SP.PY.3.4. Formación continuada</v>
      </c>
      <c r="C206" s="53"/>
      <c r="D206" s="12" t="s">
        <v>87</v>
      </c>
      <c r="E206" s="20" t="s">
        <v>157</v>
      </c>
      <c r="F206" s="20">
        <v>0</v>
      </c>
      <c r="G206" s="20">
        <v>60</v>
      </c>
      <c r="H206" s="12">
        <v>20</v>
      </c>
      <c r="I206" s="12" t="s">
        <v>67</v>
      </c>
      <c r="J206" s="33">
        <v>0</v>
      </c>
      <c r="K206" s="14">
        <f t="shared" si="110"/>
        <v>0</v>
      </c>
      <c r="L206" s="15" t="str">
        <f t="shared" si="98"/>
        <v>MUY BAJO</v>
      </c>
      <c r="M206" s="14">
        <v>0</v>
      </c>
      <c r="N206" s="15" t="str">
        <f t="shared" si="100"/>
        <v>MUY BAJO</v>
      </c>
      <c r="O206" s="14">
        <f t="shared" si="112"/>
        <v>0</v>
      </c>
      <c r="P206" s="15" t="str">
        <f t="shared" si="102"/>
        <v>MUY BAJO</v>
      </c>
      <c r="Q206" s="34"/>
      <c r="R206" s="16">
        <v>0</v>
      </c>
      <c r="S206" s="16">
        <f t="shared" si="114"/>
        <v>0</v>
      </c>
      <c r="T206" s="34">
        <v>0</v>
      </c>
      <c r="U206" s="34"/>
      <c r="V206" s="34"/>
      <c r="W206" s="17"/>
      <c r="X206" s="17"/>
      <c r="Z206" s="17"/>
      <c r="AA206" s="17"/>
      <c r="AC206" s="34"/>
    </row>
    <row r="207" spans="1:29" s="19" customFormat="1" ht="30" hidden="1" x14ac:dyDescent="0.25">
      <c r="A207" s="63"/>
      <c r="B207" s="53" t="str">
        <f>+[1]SP!A98</f>
        <v>SP.PY.3.4. Formación continuada</v>
      </c>
      <c r="C207" s="53"/>
      <c r="D207" s="12" t="s">
        <v>69</v>
      </c>
      <c r="E207" s="20" t="s">
        <v>150</v>
      </c>
      <c r="F207" s="20">
        <v>0</v>
      </c>
      <c r="G207" s="20">
        <v>3</v>
      </c>
      <c r="H207" s="12">
        <v>1</v>
      </c>
      <c r="I207" s="12" t="s">
        <v>67</v>
      </c>
      <c r="J207" s="33">
        <v>0</v>
      </c>
      <c r="K207" s="14">
        <f t="shared" si="110"/>
        <v>0</v>
      </c>
      <c r="L207" s="15" t="str">
        <f t="shared" si="98"/>
        <v>MUY BAJO</v>
      </c>
      <c r="M207" s="14">
        <f t="shared" si="111"/>
        <v>0</v>
      </c>
      <c r="N207" s="15" t="str">
        <f t="shared" si="100"/>
        <v>MUY BAJO</v>
      </c>
      <c r="O207" s="14">
        <f t="shared" si="112"/>
        <v>0</v>
      </c>
      <c r="P207" s="15" t="str">
        <f t="shared" si="102"/>
        <v>MUY BAJO</v>
      </c>
      <c r="Q207" s="16">
        <f t="shared" ref="Q207" si="119">+T207+U207</f>
        <v>0</v>
      </c>
      <c r="R207" s="16">
        <v>3</v>
      </c>
      <c r="S207" s="16">
        <f t="shared" si="114"/>
        <v>3</v>
      </c>
      <c r="T207" s="16">
        <v>0</v>
      </c>
      <c r="U207" s="16">
        <v>0</v>
      </c>
      <c r="V207" s="16">
        <v>113</v>
      </c>
      <c r="W207" s="17">
        <f>ROUND(X207*$X$430/$S$431,0)</f>
        <v>71</v>
      </c>
      <c r="X207" s="17">
        <v>74</v>
      </c>
      <c r="Y207" s="17" t="e">
        <f>ROUND(Z207*$Z$430/$Z$431,0)</f>
        <v>#DIV/0!</v>
      </c>
      <c r="Z207" s="17" t="e">
        <f>+ROUND(AA207*$Z$430/$Z$431,0)</f>
        <v>#DIV/0!</v>
      </c>
      <c r="AA207" s="17">
        <f>ROUND('[2]P. ACCIÓN CONSOLIDADO SEPT.21'!$CF68/1000000,0)</f>
        <v>89</v>
      </c>
      <c r="AB207" s="18">
        <f>+'[3]P. ACCIÓN A 30 DIC DE 2021 '!$AH$67</f>
        <v>98741781</v>
      </c>
      <c r="AC207" s="16">
        <v>158</v>
      </c>
    </row>
    <row r="208" spans="1:29" s="19" customFormat="1" ht="30" hidden="1" x14ac:dyDescent="0.25">
      <c r="A208" s="63"/>
      <c r="B208" s="53" t="str">
        <f>+[1]SP!A99</f>
        <v>SP.PY.3.4. Formación continuada</v>
      </c>
      <c r="C208" s="53"/>
      <c r="D208" s="12" t="s">
        <v>69</v>
      </c>
      <c r="E208" s="20" t="s">
        <v>151</v>
      </c>
      <c r="F208" s="20">
        <v>0</v>
      </c>
      <c r="G208" s="20">
        <v>60</v>
      </c>
      <c r="H208" s="12">
        <v>20</v>
      </c>
      <c r="I208" s="12" t="s">
        <v>67</v>
      </c>
      <c r="J208" s="33">
        <v>0</v>
      </c>
      <c r="K208" s="14">
        <f t="shared" si="110"/>
        <v>0</v>
      </c>
      <c r="L208" s="15" t="str">
        <f t="shared" si="98"/>
        <v>MUY BAJO</v>
      </c>
      <c r="M208" s="14">
        <v>0</v>
      </c>
      <c r="N208" s="15" t="str">
        <f t="shared" si="100"/>
        <v>MUY BAJO</v>
      </c>
      <c r="O208" s="14">
        <f t="shared" si="112"/>
        <v>0</v>
      </c>
      <c r="P208" s="15" t="str">
        <f t="shared" si="102"/>
        <v>MUY BAJO</v>
      </c>
      <c r="Q208" s="16"/>
      <c r="R208" s="16">
        <v>0</v>
      </c>
      <c r="S208" s="16">
        <f t="shared" si="114"/>
        <v>0</v>
      </c>
      <c r="T208" s="16">
        <v>0</v>
      </c>
      <c r="U208" s="16"/>
      <c r="V208" s="16"/>
      <c r="W208" s="17"/>
      <c r="X208" s="17"/>
      <c r="Y208" s="17"/>
      <c r="Z208" s="17"/>
      <c r="AA208" s="17"/>
      <c r="AB208" s="18"/>
      <c r="AC208" s="16"/>
    </row>
    <row r="209" spans="1:29" s="19" customFormat="1" ht="30" hidden="1" x14ac:dyDescent="0.25">
      <c r="A209" s="63"/>
      <c r="B209" s="53" t="str">
        <f>+[1]SP!A100</f>
        <v>SP.PY.3.4. Formación continuada</v>
      </c>
      <c r="C209" s="53"/>
      <c r="D209" s="12" t="s">
        <v>69</v>
      </c>
      <c r="E209" s="20" t="s">
        <v>152</v>
      </c>
      <c r="F209" s="20">
        <v>0</v>
      </c>
      <c r="G209" s="20">
        <v>3</v>
      </c>
      <c r="H209" s="12">
        <v>1</v>
      </c>
      <c r="I209" s="12" t="s">
        <v>67</v>
      </c>
      <c r="J209" s="33">
        <v>0</v>
      </c>
      <c r="K209" s="14">
        <f t="shared" si="110"/>
        <v>0</v>
      </c>
      <c r="L209" s="15" t="str">
        <f t="shared" si="98"/>
        <v>MUY BAJO</v>
      </c>
      <c r="M209" s="14">
        <f t="shared" si="111"/>
        <v>0</v>
      </c>
      <c r="N209" s="15" t="str">
        <f t="shared" si="100"/>
        <v>MUY BAJO</v>
      </c>
      <c r="O209" s="14">
        <f t="shared" si="112"/>
        <v>0</v>
      </c>
      <c r="P209" s="15" t="str">
        <f t="shared" si="102"/>
        <v>MUY BAJO</v>
      </c>
      <c r="Q209" s="16"/>
      <c r="R209" s="16">
        <v>2</v>
      </c>
      <c r="S209" s="16">
        <f t="shared" si="114"/>
        <v>2</v>
      </c>
      <c r="T209" s="16">
        <v>0</v>
      </c>
      <c r="U209" s="16"/>
      <c r="V209" s="16"/>
      <c r="W209" s="17"/>
      <c r="X209" s="17"/>
      <c r="Y209" s="17"/>
      <c r="Z209" s="17"/>
      <c r="AA209" s="17"/>
      <c r="AB209" s="18"/>
      <c r="AC209" s="16"/>
    </row>
    <row r="210" spans="1:29" s="19" customFormat="1" ht="30" hidden="1" x14ac:dyDescent="0.25">
      <c r="A210" s="63"/>
      <c r="B210" s="53" t="str">
        <f>+[1]SP!A101</f>
        <v>SP.PY.3.4. Formación continuada</v>
      </c>
      <c r="C210" s="53"/>
      <c r="D210" s="12" t="s">
        <v>69</v>
      </c>
      <c r="E210" s="20" t="s">
        <v>153</v>
      </c>
      <c r="F210" s="20">
        <v>0</v>
      </c>
      <c r="G210" s="20">
        <v>30</v>
      </c>
      <c r="H210" s="12">
        <v>10</v>
      </c>
      <c r="I210" s="12" t="s">
        <v>67</v>
      </c>
      <c r="J210" s="33">
        <v>0</v>
      </c>
      <c r="K210" s="14">
        <f t="shared" si="110"/>
        <v>0</v>
      </c>
      <c r="L210" s="15" t="str">
        <f t="shared" si="98"/>
        <v>MUY BAJO</v>
      </c>
      <c r="M210" s="14">
        <v>0</v>
      </c>
      <c r="N210" s="15" t="str">
        <f t="shared" si="100"/>
        <v>MUY BAJO</v>
      </c>
      <c r="O210" s="14">
        <f t="shared" si="112"/>
        <v>0</v>
      </c>
      <c r="P210" s="15" t="str">
        <f t="shared" si="102"/>
        <v>MUY BAJO</v>
      </c>
      <c r="Q210" s="16"/>
      <c r="R210" s="16">
        <v>0</v>
      </c>
      <c r="S210" s="16">
        <f t="shared" si="114"/>
        <v>0</v>
      </c>
      <c r="T210" s="16">
        <v>0</v>
      </c>
      <c r="U210" s="16"/>
      <c r="V210" s="16"/>
      <c r="W210" s="17"/>
      <c r="X210" s="17"/>
      <c r="Y210" s="17"/>
      <c r="Z210" s="17"/>
      <c r="AA210" s="17"/>
      <c r="AB210" s="18"/>
      <c r="AC210" s="16"/>
    </row>
    <row r="211" spans="1:29" s="19" customFormat="1" hidden="1" x14ac:dyDescent="0.25">
      <c r="A211" s="63"/>
      <c r="B211" s="53" t="str">
        <f>+[1]SP!A102</f>
        <v>SP.PY.3.4. Formación continuada</v>
      </c>
      <c r="C211" s="53"/>
      <c r="D211" s="12" t="s">
        <v>69</v>
      </c>
      <c r="E211" s="20" t="s">
        <v>154</v>
      </c>
      <c r="F211" s="20">
        <v>0</v>
      </c>
      <c r="G211" s="20">
        <v>3</v>
      </c>
      <c r="H211" s="12">
        <v>1</v>
      </c>
      <c r="I211" s="12" t="s">
        <v>67</v>
      </c>
      <c r="J211" s="33">
        <v>0</v>
      </c>
      <c r="K211" s="14">
        <f t="shared" si="110"/>
        <v>0</v>
      </c>
      <c r="L211" s="15" t="str">
        <f t="shared" si="98"/>
        <v>MUY BAJO</v>
      </c>
      <c r="M211" s="14">
        <f t="shared" si="111"/>
        <v>0</v>
      </c>
      <c r="N211" s="15" t="str">
        <f t="shared" si="100"/>
        <v>MUY BAJO</v>
      </c>
      <c r="O211" s="14">
        <f t="shared" si="112"/>
        <v>0</v>
      </c>
      <c r="P211" s="15" t="str">
        <f t="shared" si="102"/>
        <v>MUY BAJO</v>
      </c>
      <c r="Q211" s="16"/>
      <c r="R211" s="16">
        <v>2</v>
      </c>
      <c r="S211" s="16">
        <f t="shared" si="114"/>
        <v>2</v>
      </c>
      <c r="T211" s="16">
        <v>0</v>
      </c>
      <c r="U211" s="16"/>
      <c r="V211" s="16"/>
      <c r="W211" s="17"/>
      <c r="X211" s="17"/>
      <c r="Y211" s="17"/>
      <c r="Z211" s="17"/>
      <c r="AA211" s="17"/>
      <c r="AB211" s="18"/>
      <c r="AC211" s="16"/>
    </row>
    <row r="212" spans="1:29" s="19" customFormat="1" ht="30" hidden="1" x14ac:dyDescent="0.25">
      <c r="A212" s="63"/>
      <c r="B212" s="53" t="str">
        <f>+[1]SP!A103</f>
        <v>SP.PY.3.4. Formación continuada</v>
      </c>
      <c r="C212" s="53"/>
      <c r="D212" s="12" t="s">
        <v>69</v>
      </c>
      <c r="E212" s="20" t="s">
        <v>155</v>
      </c>
      <c r="F212" s="20">
        <v>0</v>
      </c>
      <c r="G212" s="20">
        <v>60</v>
      </c>
      <c r="H212" s="12">
        <v>20</v>
      </c>
      <c r="I212" s="12" t="s">
        <v>67</v>
      </c>
      <c r="J212" s="33">
        <v>0</v>
      </c>
      <c r="K212" s="14">
        <f t="shared" si="110"/>
        <v>0</v>
      </c>
      <c r="L212" s="15" t="str">
        <f t="shared" si="98"/>
        <v>MUY BAJO</v>
      </c>
      <c r="M212" s="14">
        <v>0</v>
      </c>
      <c r="N212" s="15" t="str">
        <f t="shared" si="100"/>
        <v>MUY BAJO</v>
      </c>
      <c r="O212" s="14">
        <f t="shared" si="112"/>
        <v>0</v>
      </c>
      <c r="P212" s="15" t="str">
        <f t="shared" si="102"/>
        <v>MUY BAJO</v>
      </c>
      <c r="Q212" s="16"/>
      <c r="R212" s="16">
        <v>0</v>
      </c>
      <c r="S212" s="16">
        <f t="shared" si="114"/>
        <v>0</v>
      </c>
      <c r="T212" s="16">
        <v>0</v>
      </c>
      <c r="U212" s="16"/>
      <c r="V212" s="16"/>
      <c r="W212" s="17"/>
      <c r="X212" s="17"/>
      <c r="Y212" s="17"/>
      <c r="Z212" s="17"/>
      <c r="AA212" s="17"/>
      <c r="AB212" s="18"/>
      <c r="AC212" s="16"/>
    </row>
    <row r="213" spans="1:29" s="19" customFormat="1" hidden="1" x14ac:dyDescent="0.25">
      <c r="A213" s="63"/>
      <c r="B213" s="53" t="str">
        <f>+[1]SP!A104</f>
        <v>SP.PY.3.4. Formación continuada</v>
      </c>
      <c r="C213" s="53"/>
      <c r="D213" s="12" t="s">
        <v>69</v>
      </c>
      <c r="E213" s="20" t="s">
        <v>156</v>
      </c>
      <c r="F213" s="20">
        <v>0</v>
      </c>
      <c r="G213" s="20">
        <v>3</v>
      </c>
      <c r="H213" s="12">
        <v>1</v>
      </c>
      <c r="I213" s="12" t="s">
        <v>67</v>
      </c>
      <c r="J213" s="33">
        <v>0</v>
      </c>
      <c r="K213" s="14">
        <f t="shared" si="110"/>
        <v>0</v>
      </c>
      <c r="L213" s="15" t="str">
        <f t="shared" si="98"/>
        <v>MUY BAJO</v>
      </c>
      <c r="M213" s="14">
        <f t="shared" si="111"/>
        <v>0</v>
      </c>
      <c r="N213" s="15" t="str">
        <f t="shared" si="100"/>
        <v>MUY BAJO</v>
      </c>
      <c r="O213" s="14">
        <f t="shared" si="112"/>
        <v>0</v>
      </c>
      <c r="P213" s="15" t="str">
        <f t="shared" si="102"/>
        <v>MUY BAJO</v>
      </c>
      <c r="Q213" s="16"/>
      <c r="R213" s="16">
        <v>2</v>
      </c>
      <c r="S213" s="16">
        <f t="shared" si="114"/>
        <v>2</v>
      </c>
      <c r="T213" s="16">
        <v>0</v>
      </c>
      <c r="U213" s="16"/>
      <c r="V213" s="16"/>
      <c r="W213" s="17"/>
      <c r="X213" s="17"/>
      <c r="Y213" s="17"/>
      <c r="Z213" s="17"/>
      <c r="AA213" s="17"/>
      <c r="AB213" s="18"/>
      <c r="AC213" s="16"/>
    </row>
    <row r="214" spans="1:29" s="19" customFormat="1" ht="30" hidden="1" x14ac:dyDescent="0.25">
      <c r="A214" s="63"/>
      <c r="B214" s="53" t="str">
        <f>+[1]SP!A105</f>
        <v>SP.PY.3.4. Formación continuada</v>
      </c>
      <c r="C214" s="53"/>
      <c r="D214" s="12" t="s">
        <v>69</v>
      </c>
      <c r="E214" s="20" t="s">
        <v>157</v>
      </c>
      <c r="F214" s="20">
        <v>0</v>
      </c>
      <c r="G214" s="20">
        <v>60</v>
      </c>
      <c r="H214" s="12">
        <v>20</v>
      </c>
      <c r="I214" s="12" t="s">
        <v>67</v>
      </c>
      <c r="J214" s="33">
        <v>0</v>
      </c>
      <c r="K214" s="14">
        <f t="shared" si="110"/>
        <v>0</v>
      </c>
      <c r="L214" s="15" t="str">
        <f t="shared" si="98"/>
        <v>MUY BAJO</v>
      </c>
      <c r="M214" s="14">
        <v>0</v>
      </c>
      <c r="N214" s="15" t="str">
        <f t="shared" si="100"/>
        <v>MUY BAJO</v>
      </c>
      <c r="O214" s="14">
        <f t="shared" si="112"/>
        <v>0</v>
      </c>
      <c r="P214" s="15" t="str">
        <f t="shared" si="102"/>
        <v>MUY BAJO</v>
      </c>
      <c r="Q214" s="16"/>
      <c r="R214" s="16">
        <v>0</v>
      </c>
      <c r="S214" s="16">
        <f t="shared" si="114"/>
        <v>0</v>
      </c>
      <c r="T214" s="16">
        <v>0</v>
      </c>
      <c r="U214" s="16"/>
      <c r="V214" s="16"/>
      <c r="W214" s="17"/>
      <c r="X214" s="17"/>
      <c r="Y214" s="17"/>
      <c r="Z214" s="17"/>
      <c r="AA214" s="17"/>
      <c r="AB214" s="18"/>
      <c r="AC214" s="16"/>
    </row>
    <row r="215" spans="1:29" s="19" customFormat="1" ht="30" hidden="1" x14ac:dyDescent="0.25">
      <c r="A215" s="63"/>
      <c r="B215" s="53" t="str">
        <f>+[1]SP!A106</f>
        <v>SP.PY.3.4. Formación continuada</v>
      </c>
      <c r="C215" s="53"/>
      <c r="D215" s="12" t="s">
        <v>68</v>
      </c>
      <c r="E215" s="20" t="s">
        <v>150</v>
      </c>
      <c r="F215" s="20">
        <v>0</v>
      </c>
      <c r="G215" s="20">
        <v>3</v>
      </c>
      <c r="H215" s="12">
        <v>1</v>
      </c>
      <c r="I215" s="12" t="s">
        <v>67</v>
      </c>
      <c r="J215" s="33">
        <v>0</v>
      </c>
      <c r="K215" s="14">
        <f t="shared" si="110"/>
        <v>0</v>
      </c>
      <c r="L215" s="15" t="str">
        <f t="shared" si="98"/>
        <v>MUY BAJO</v>
      </c>
      <c r="M215" s="14">
        <f t="shared" si="111"/>
        <v>0</v>
      </c>
      <c r="N215" s="15" t="str">
        <f t="shared" si="100"/>
        <v>MUY BAJO</v>
      </c>
      <c r="O215" s="14">
        <f t="shared" si="112"/>
        <v>0</v>
      </c>
      <c r="P215" s="15" t="str">
        <f t="shared" si="102"/>
        <v>MUY BAJO</v>
      </c>
      <c r="Q215" s="16"/>
      <c r="R215" s="16">
        <v>3</v>
      </c>
      <c r="S215" s="16">
        <f t="shared" si="114"/>
        <v>3</v>
      </c>
      <c r="T215" s="16">
        <v>0</v>
      </c>
      <c r="U215" s="16"/>
      <c r="V215" s="16"/>
      <c r="W215" s="17"/>
      <c r="X215" s="17"/>
      <c r="Y215" s="17"/>
      <c r="Z215" s="17"/>
      <c r="AA215" s="17"/>
      <c r="AB215" s="18"/>
      <c r="AC215" s="16"/>
    </row>
    <row r="216" spans="1:29" s="19" customFormat="1" ht="30" hidden="1" x14ac:dyDescent="0.25">
      <c r="A216" s="63"/>
      <c r="B216" s="53" t="str">
        <f>+[1]SP!A107</f>
        <v>SP.PY.3.4. Formación continuada</v>
      </c>
      <c r="C216" s="53"/>
      <c r="D216" s="12" t="s">
        <v>68</v>
      </c>
      <c r="E216" s="20" t="s">
        <v>151</v>
      </c>
      <c r="F216" s="20">
        <v>0</v>
      </c>
      <c r="G216" s="20">
        <v>60</v>
      </c>
      <c r="H216" s="12">
        <v>20</v>
      </c>
      <c r="I216" s="12" t="s">
        <v>67</v>
      </c>
      <c r="J216" s="33">
        <v>0</v>
      </c>
      <c r="K216" s="14">
        <f t="shared" si="110"/>
        <v>0</v>
      </c>
      <c r="L216" s="15" t="str">
        <f t="shared" si="98"/>
        <v>MUY BAJO</v>
      </c>
      <c r="M216" s="14">
        <v>0</v>
      </c>
      <c r="N216" s="15" t="str">
        <f t="shared" si="100"/>
        <v>MUY BAJO</v>
      </c>
      <c r="O216" s="14">
        <f t="shared" si="112"/>
        <v>0</v>
      </c>
      <c r="P216" s="15" t="str">
        <f t="shared" si="102"/>
        <v>MUY BAJO</v>
      </c>
      <c r="Q216" s="16"/>
      <c r="R216" s="16">
        <v>0</v>
      </c>
      <c r="S216" s="16">
        <f t="shared" si="114"/>
        <v>0</v>
      </c>
      <c r="T216" s="16">
        <v>0</v>
      </c>
      <c r="U216" s="16"/>
      <c r="V216" s="16"/>
      <c r="W216" s="17"/>
      <c r="X216" s="17"/>
      <c r="Y216" s="17"/>
      <c r="Z216" s="17"/>
      <c r="AA216" s="17"/>
      <c r="AB216" s="18"/>
      <c r="AC216" s="16"/>
    </row>
    <row r="217" spans="1:29" s="19" customFormat="1" ht="30" hidden="1" x14ac:dyDescent="0.25">
      <c r="A217" s="63"/>
      <c r="B217" s="53" t="str">
        <f>+[1]SP!A108</f>
        <v>SP.PY.3.4. Formación continuada</v>
      </c>
      <c r="C217" s="53"/>
      <c r="D217" s="12" t="s">
        <v>68</v>
      </c>
      <c r="E217" s="20" t="s">
        <v>152</v>
      </c>
      <c r="F217" s="20">
        <v>0</v>
      </c>
      <c r="G217" s="20">
        <v>3</v>
      </c>
      <c r="H217" s="12">
        <v>1</v>
      </c>
      <c r="I217" s="12" t="s">
        <v>67</v>
      </c>
      <c r="J217" s="33">
        <v>0</v>
      </c>
      <c r="K217" s="14">
        <f t="shared" si="110"/>
        <v>0</v>
      </c>
      <c r="L217" s="15" t="str">
        <f t="shared" si="98"/>
        <v>MUY BAJO</v>
      </c>
      <c r="M217" s="14">
        <f t="shared" si="111"/>
        <v>0</v>
      </c>
      <c r="N217" s="15" t="str">
        <f t="shared" si="100"/>
        <v>MUY BAJO</v>
      </c>
      <c r="O217" s="14">
        <f t="shared" si="112"/>
        <v>0</v>
      </c>
      <c r="P217" s="15" t="str">
        <f t="shared" si="102"/>
        <v>MUY BAJO</v>
      </c>
      <c r="Q217" s="16"/>
      <c r="R217" s="16">
        <v>2</v>
      </c>
      <c r="S217" s="16">
        <f t="shared" si="114"/>
        <v>2</v>
      </c>
      <c r="T217" s="16">
        <v>0</v>
      </c>
      <c r="U217" s="16"/>
      <c r="V217" s="16"/>
      <c r="W217" s="17"/>
      <c r="X217" s="17"/>
      <c r="Y217" s="17"/>
      <c r="Z217" s="17"/>
      <c r="AA217" s="17"/>
      <c r="AB217" s="18"/>
      <c r="AC217" s="16"/>
    </row>
    <row r="218" spans="1:29" s="19" customFormat="1" ht="30" hidden="1" x14ac:dyDescent="0.25">
      <c r="A218" s="63"/>
      <c r="B218" s="53" t="str">
        <f>+[1]SP!A109</f>
        <v>SP.PY.3.4. Formación continuada</v>
      </c>
      <c r="C218" s="53"/>
      <c r="D218" s="12" t="s">
        <v>68</v>
      </c>
      <c r="E218" s="20" t="s">
        <v>153</v>
      </c>
      <c r="F218" s="20">
        <v>0</v>
      </c>
      <c r="G218" s="20">
        <v>30</v>
      </c>
      <c r="H218" s="12">
        <v>10</v>
      </c>
      <c r="I218" s="12" t="s">
        <v>67</v>
      </c>
      <c r="J218" s="33">
        <v>0</v>
      </c>
      <c r="K218" s="14">
        <f t="shared" si="110"/>
        <v>0</v>
      </c>
      <c r="L218" s="15" t="str">
        <f t="shared" si="98"/>
        <v>MUY BAJO</v>
      </c>
      <c r="M218" s="14">
        <v>0</v>
      </c>
      <c r="N218" s="15" t="str">
        <f t="shared" si="100"/>
        <v>MUY BAJO</v>
      </c>
      <c r="O218" s="14">
        <f t="shared" si="112"/>
        <v>0</v>
      </c>
      <c r="P218" s="15" t="str">
        <f t="shared" si="102"/>
        <v>MUY BAJO</v>
      </c>
      <c r="Q218" s="16"/>
      <c r="R218" s="16">
        <v>0</v>
      </c>
      <c r="S218" s="16">
        <f t="shared" si="114"/>
        <v>0</v>
      </c>
      <c r="T218" s="16">
        <v>0</v>
      </c>
      <c r="U218" s="16"/>
      <c r="V218" s="16"/>
      <c r="W218" s="17"/>
      <c r="X218" s="17"/>
      <c r="Y218" s="17"/>
      <c r="Z218" s="17"/>
      <c r="AA218" s="17"/>
      <c r="AB218" s="18"/>
      <c r="AC218" s="16"/>
    </row>
    <row r="219" spans="1:29" s="19" customFormat="1" hidden="1" x14ac:dyDescent="0.25">
      <c r="A219" s="63"/>
      <c r="B219" s="53" t="str">
        <f>+[1]SP!A110</f>
        <v>SP.PY.3.4. Formación continuada</v>
      </c>
      <c r="C219" s="53"/>
      <c r="D219" s="12" t="s">
        <v>68</v>
      </c>
      <c r="E219" s="20" t="s">
        <v>154</v>
      </c>
      <c r="F219" s="20">
        <v>0</v>
      </c>
      <c r="G219" s="20">
        <v>3</v>
      </c>
      <c r="H219" s="12">
        <v>1</v>
      </c>
      <c r="I219" s="12" t="s">
        <v>67</v>
      </c>
      <c r="J219" s="33">
        <v>0</v>
      </c>
      <c r="K219" s="14">
        <f t="shared" si="110"/>
        <v>0</v>
      </c>
      <c r="L219" s="15" t="str">
        <f t="shared" si="98"/>
        <v>MUY BAJO</v>
      </c>
      <c r="M219" s="14">
        <f t="shared" si="111"/>
        <v>0</v>
      </c>
      <c r="N219" s="15" t="str">
        <f t="shared" si="100"/>
        <v>MUY BAJO</v>
      </c>
      <c r="O219" s="14">
        <f t="shared" si="112"/>
        <v>0</v>
      </c>
      <c r="P219" s="15" t="str">
        <f t="shared" si="102"/>
        <v>MUY BAJO</v>
      </c>
      <c r="Q219" s="16"/>
      <c r="R219" s="16">
        <v>2</v>
      </c>
      <c r="S219" s="16">
        <f t="shared" si="114"/>
        <v>2</v>
      </c>
      <c r="T219" s="16">
        <v>0</v>
      </c>
      <c r="U219" s="16"/>
      <c r="V219" s="16"/>
      <c r="W219" s="17"/>
      <c r="X219" s="17"/>
      <c r="Y219" s="17"/>
      <c r="Z219" s="17"/>
      <c r="AA219" s="17"/>
      <c r="AB219" s="18"/>
      <c r="AC219" s="16"/>
    </row>
    <row r="220" spans="1:29" s="19" customFormat="1" ht="30" hidden="1" x14ac:dyDescent="0.25">
      <c r="A220" s="63"/>
      <c r="B220" s="53" t="str">
        <f>+[1]SP!A111</f>
        <v>SP.PY.3.4. Formación continuada</v>
      </c>
      <c r="C220" s="53"/>
      <c r="D220" s="12" t="s">
        <v>68</v>
      </c>
      <c r="E220" s="20" t="s">
        <v>155</v>
      </c>
      <c r="F220" s="20">
        <v>0</v>
      </c>
      <c r="G220" s="20">
        <v>60</v>
      </c>
      <c r="H220" s="12">
        <v>20</v>
      </c>
      <c r="I220" s="12" t="s">
        <v>67</v>
      </c>
      <c r="J220" s="33">
        <v>0</v>
      </c>
      <c r="K220" s="14">
        <f t="shared" si="110"/>
        <v>0</v>
      </c>
      <c r="L220" s="15" t="str">
        <f t="shared" si="98"/>
        <v>MUY BAJO</v>
      </c>
      <c r="M220" s="14">
        <v>0</v>
      </c>
      <c r="N220" s="15" t="str">
        <f t="shared" si="100"/>
        <v>MUY BAJO</v>
      </c>
      <c r="O220" s="14">
        <f t="shared" si="112"/>
        <v>0</v>
      </c>
      <c r="P220" s="15" t="str">
        <f t="shared" si="102"/>
        <v>MUY BAJO</v>
      </c>
      <c r="Q220" s="16"/>
      <c r="R220" s="16">
        <v>0</v>
      </c>
      <c r="S220" s="16">
        <f t="shared" si="114"/>
        <v>0</v>
      </c>
      <c r="T220" s="16">
        <v>0</v>
      </c>
      <c r="U220" s="16"/>
      <c r="V220" s="16"/>
      <c r="W220" s="17"/>
      <c r="X220" s="17"/>
      <c r="Y220" s="17"/>
      <c r="Z220" s="17"/>
      <c r="AA220" s="17"/>
      <c r="AB220" s="18"/>
      <c r="AC220" s="16"/>
    </row>
    <row r="221" spans="1:29" s="19" customFormat="1" hidden="1" x14ac:dyDescent="0.25">
      <c r="A221" s="63"/>
      <c r="B221" s="53" t="str">
        <f>+[1]SP!A112</f>
        <v>SP.PY.3.4. Formación continuada</v>
      </c>
      <c r="C221" s="53"/>
      <c r="D221" s="12" t="s">
        <v>68</v>
      </c>
      <c r="E221" s="20" t="s">
        <v>156</v>
      </c>
      <c r="F221" s="20">
        <v>0</v>
      </c>
      <c r="G221" s="20">
        <v>3</v>
      </c>
      <c r="H221" s="12">
        <v>1</v>
      </c>
      <c r="I221" s="12" t="s">
        <v>67</v>
      </c>
      <c r="J221" s="33">
        <v>0</v>
      </c>
      <c r="K221" s="14">
        <f t="shared" si="110"/>
        <v>0</v>
      </c>
      <c r="L221" s="15" t="str">
        <f t="shared" si="98"/>
        <v>MUY BAJO</v>
      </c>
      <c r="M221" s="14">
        <f t="shared" si="111"/>
        <v>0</v>
      </c>
      <c r="N221" s="15" t="str">
        <f t="shared" si="100"/>
        <v>MUY BAJO</v>
      </c>
      <c r="O221" s="14">
        <f t="shared" si="112"/>
        <v>0</v>
      </c>
      <c r="P221" s="15" t="str">
        <f t="shared" si="102"/>
        <v>MUY BAJO</v>
      </c>
      <c r="Q221" s="16"/>
      <c r="R221" s="16">
        <v>2</v>
      </c>
      <c r="S221" s="16">
        <f t="shared" si="114"/>
        <v>2</v>
      </c>
      <c r="T221" s="16">
        <v>0</v>
      </c>
      <c r="U221" s="16"/>
      <c r="V221" s="16"/>
      <c r="W221" s="17"/>
      <c r="X221" s="17"/>
      <c r="Y221" s="17"/>
      <c r="Z221" s="17"/>
      <c r="AA221" s="17"/>
      <c r="AB221" s="18"/>
      <c r="AC221" s="16"/>
    </row>
    <row r="222" spans="1:29" s="19" customFormat="1" ht="30" hidden="1" x14ac:dyDescent="0.25">
      <c r="A222" s="63"/>
      <c r="B222" s="53" t="str">
        <f>+[1]SP!A113</f>
        <v>SP.PY.3.4. Formación continuada</v>
      </c>
      <c r="C222" s="53"/>
      <c r="D222" s="12" t="s">
        <v>68</v>
      </c>
      <c r="E222" s="20" t="s">
        <v>157</v>
      </c>
      <c r="F222" s="20">
        <v>0</v>
      </c>
      <c r="G222" s="20">
        <v>60</v>
      </c>
      <c r="H222" s="12">
        <v>20</v>
      </c>
      <c r="I222" s="12" t="s">
        <v>67</v>
      </c>
      <c r="J222" s="33">
        <v>0</v>
      </c>
      <c r="K222" s="14">
        <f t="shared" si="110"/>
        <v>0</v>
      </c>
      <c r="L222" s="15" t="str">
        <f t="shared" si="98"/>
        <v>MUY BAJO</v>
      </c>
      <c r="M222" s="14">
        <v>0</v>
      </c>
      <c r="N222" s="15" t="str">
        <f t="shared" si="100"/>
        <v>MUY BAJO</v>
      </c>
      <c r="O222" s="14">
        <f t="shared" si="112"/>
        <v>0</v>
      </c>
      <c r="P222" s="15" t="str">
        <f t="shared" si="102"/>
        <v>MUY BAJO</v>
      </c>
      <c r="Q222" s="16"/>
      <c r="R222" s="16">
        <v>0</v>
      </c>
      <c r="S222" s="16">
        <f t="shared" si="114"/>
        <v>0</v>
      </c>
      <c r="T222" s="16">
        <v>0</v>
      </c>
      <c r="U222" s="16"/>
      <c r="V222" s="16"/>
      <c r="W222" s="17"/>
      <c r="X222" s="17"/>
      <c r="Y222" s="17"/>
      <c r="Z222" s="17"/>
      <c r="AA222" s="17"/>
      <c r="AB222" s="18"/>
      <c r="AC222" s="16"/>
    </row>
    <row r="223" spans="1:29" s="19" customFormat="1" hidden="1" x14ac:dyDescent="0.25">
      <c r="A223" s="63"/>
      <c r="B223" s="53" t="str">
        <f>+[1]SP!A114</f>
        <v xml:space="preserve">SP.PY.3.5. Eventos de Proyección Social </v>
      </c>
      <c r="C223" s="53"/>
      <c r="D223" s="12" t="s">
        <v>71</v>
      </c>
      <c r="E223" s="20" t="s">
        <v>158</v>
      </c>
      <c r="F223" s="20">
        <v>135</v>
      </c>
      <c r="G223" s="20">
        <v>201</v>
      </c>
      <c r="H223" s="12">
        <v>22</v>
      </c>
      <c r="I223" s="12" t="s">
        <v>67</v>
      </c>
      <c r="J223" s="33">
        <v>0</v>
      </c>
      <c r="K223" s="14">
        <f t="shared" si="110"/>
        <v>0</v>
      </c>
      <c r="L223" s="15" t="str">
        <f t="shared" si="98"/>
        <v>MUY BAJO</v>
      </c>
      <c r="M223" s="14">
        <f t="shared" si="111"/>
        <v>0</v>
      </c>
      <c r="N223" s="15" t="str">
        <f t="shared" si="100"/>
        <v>MUY BAJO</v>
      </c>
      <c r="O223" s="14">
        <f t="shared" si="112"/>
        <v>0</v>
      </c>
      <c r="P223" s="15" t="str">
        <f t="shared" si="102"/>
        <v>MUY BAJO</v>
      </c>
      <c r="Q223" s="16"/>
      <c r="R223" s="16">
        <v>420</v>
      </c>
      <c r="S223" s="16">
        <f t="shared" si="114"/>
        <v>420</v>
      </c>
      <c r="T223" s="16">
        <v>104</v>
      </c>
      <c r="U223" s="16"/>
      <c r="V223" s="16"/>
      <c r="W223" s="17"/>
      <c r="X223" s="17"/>
      <c r="Y223" s="17"/>
      <c r="Z223" s="17"/>
      <c r="AA223" s="17"/>
      <c r="AB223" s="18"/>
      <c r="AC223" s="16"/>
    </row>
    <row r="224" spans="1:29" s="19" customFormat="1" ht="30" hidden="1" x14ac:dyDescent="0.25">
      <c r="A224" s="63"/>
      <c r="B224" s="53" t="str">
        <f>+[1]SP!A115</f>
        <v xml:space="preserve">SP.PY.3.5. Eventos de Proyección Social </v>
      </c>
      <c r="C224" s="53"/>
      <c r="D224" s="12" t="s">
        <v>71</v>
      </c>
      <c r="E224" s="20" t="s">
        <v>159</v>
      </c>
      <c r="F224" s="20">
        <v>123383</v>
      </c>
      <c r="G224" s="20">
        <v>423383</v>
      </c>
      <c r="H224" s="12">
        <v>100000</v>
      </c>
      <c r="I224" s="12" t="s">
        <v>67</v>
      </c>
      <c r="J224" s="33">
        <v>0</v>
      </c>
      <c r="K224" s="14">
        <f t="shared" si="110"/>
        <v>0</v>
      </c>
      <c r="L224" s="15" t="str">
        <f t="shared" si="98"/>
        <v>MUY BAJO</v>
      </c>
      <c r="M224" s="14">
        <v>0</v>
      </c>
      <c r="N224" s="15" t="str">
        <f t="shared" si="100"/>
        <v>MUY BAJO</v>
      </c>
      <c r="O224" s="14">
        <f t="shared" si="112"/>
        <v>0</v>
      </c>
      <c r="P224" s="15" t="str">
        <f t="shared" si="102"/>
        <v>MUY BAJO</v>
      </c>
      <c r="Q224" s="16"/>
      <c r="R224" s="16">
        <v>0</v>
      </c>
      <c r="S224" s="16">
        <f t="shared" si="114"/>
        <v>0</v>
      </c>
      <c r="T224" s="16">
        <v>0</v>
      </c>
      <c r="U224" s="16"/>
      <c r="V224" s="16"/>
      <c r="W224" s="17"/>
      <c r="X224" s="17"/>
      <c r="Y224" s="17"/>
      <c r="Z224" s="17"/>
      <c r="AA224" s="17"/>
      <c r="AB224" s="18"/>
      <c r="AC224" s="16"/>
    </row>
    <row r="225" spans="1:29" s="19" customFormat="1" ht="45" hidden="1" x14ac:dyDescent="0.25">
      <c r="A225" s="63"/>
      <c r="B225" s="53" t="str">
        <f>+[1]SP!A116</f>
        <v>SP.PY.3.6. Convenio de Proyección social</v>
      </c>
      <c r="C225" s="53"/>
      <c r="D225" s="12" t="s">
        <v>71</v>
      </c>
      <c r="E225" s="20" t="s">
        <v>160</v>
      </c>
      <c r="F225" s="20">
        <v>24</v>
      </c>
      <c r="G225" s="20">
        <v>40</v>
      </c>
      <c r="H225" s="12">
        <v>5</v>
      </c>
      <c r="I225" s="12" t="s">
        <v>67</v>
      </c>
      <c r="J225" s="33">
        <v>0</v>
      </c>
      <c r="K225" s="14">
        <f t="shared" si="110"/>
        <v>0</v>
      </c>
      <c r="L225" s="15" t="str">
        <f t="shared" si="98"/>
        <v>MUY BAJO</v>
      </c>
      <c r="M225" s="14">
        <f t="shared" si="111"/>
        <v>0</v>
      </c>
      <c r="N225" s="15" t="str">
        <f t="shared" si="100"/>
        <v>MUY BAJO</v>
      </c>
      <c r="O225" s="14">
        <f t="shared" si="112"/>
        <v>0</v>
      </c>
      <c r="P225" s="15" t="str">
        <f t="shared" si="102"/>
        <v>MUY BAJO</v>
      </c>
      <c r="Q225" s="16"/>
      <c r="R225" s="16">
        <v>1800</v>
      </c>
      <c r="S225" s="16">
        <f t="shared" si="114"/>
        <v>1800</v>
      </c>
      <c r="T225" s="16">
        <v>149</v>
      </c>
      <c r="U225" s="16"/>
      <c r="V225" s="16"/>
      <c r="W225" s="17"/>
      <c r="X225" s="17"/>
      <c r="Y225" s="17"/>
      <c r="Z225" s="17"/>
      <c r="AA225" s="17"/>
      <c r="AB225" s="18"/>
      <c r="AC225" s="16"/>
    </row>
    <row r="226" spans="1:29" s="19" customFormat="1" ht="30" hidden="1" x14ac:dyDescent="0.25">
      <c r="A226" s="63"/>
      <c r="B226" s="53" t="str">
        <f>+[1]SP!A117</f>
        <v>SP.PY.3.7. Estudiantes en prácticas, pasantías y judicaturas</v>
      </c>
      <c r="C226" s="53"/>
      <c r="D226" s="12" t="s">
        <v>71</v>
      </c>
      <c r="E226" s="20" t="s">
        <v>161</v>
      </c>
      <c r="F226" s="20">
        <v>31</v>
      </c>
      <c r="G226" s="20">
        <v>46</v>
      </c>
      <c r="H226" s="12">
        <v>5</v>
      </c>
      <c r="I226" s="12" t="s">
        <v>67</v>
      </c>
      <c r="J226" s="33">
        <v>12</v>
      </c>
      <c r="K226" s="14">
        <f t="shared" si="110"/>
        <v>2.4</v>
      </c>
      <c r="L226" s="15" t="str">
        <f t="shared" si="98"/>
        <v>MUY ALTO</v>
      </c>
      <c r="M226" s="14">
        <f t="shared" si="111"/>
        <v>0</v>
      </c>
      <c r="N226" s="15" t="str">
        <f t="shared" si="100"/>
        <v>MUY BAJO</v>
      </c>
      <c r="O226" s="14">
        <f t="shared" si="112"/>
        <v>0</v>
      </c>
      <c r="P226" s="15" t="str">
        <f t="shared" si="102"/>
        <v>MUY BAJO</v>
      </c>
      <c r="Q226" s="16"/>
      <c r="R226" s="16">
        <v>200</v>
      </c>
      <c r="S226" s="16">
        <f t="shared" si="114"/>
        <v>200</v>
      </c>
      <c r="T226" s="16">
        <v>57</v>
      </c>
      <c r="U226" s="16"/>
      <c r="V226" s="16"/>
      <c r="W226" s="17"/>
      <c r="X226" s="17"/>
      <c r="Y226" s="17"/>
      <c r="Z226" s="17"/>
      <c r="AA226" s="17"/>
      <c r="AB226" s="18"/>
      <c r="AC226" s="16"/>
    </row>
    <row r="227" spans="1:29" ht="28.15" customHeight="1" thickBot="1" x14ac:dyDescent="0.3">
      <c r="A227" s="63"/>
      <c r="B227" s="52" t="s">
        <v>39</v>
      </c>
      <c r="C227" s="52"/>
      <c r="D227" s="23"/>
      <c r="E227" s="23"/>
      <c r="F227" s="23"/>
      <c r="G227" s="23"/>
      <c r="H227" s="23"/>
      <c r="I227" s="23"/>
      <c r="J227" s="23"/>
      <c r="K227" s="24">
        <f>AVERAGE(K185:K226)</f>
        <v>9.7619047619047605E-2</v>
      </c>
      <c r="L227" s="15" t="str">
        <f t="shared" si="98"/>
        <v>MUY BAJO</v>
      </c>
      <c r="M227" s="24">
        <f>AVERAGE(M185:M226)</f>
        <v>3.7057823129251696E-2</v>
      </c>
      <c r="N227" s="15" t="str">
        <f t="shared" si="100"/>
        <v>MUY BAJO</v>
      </c>
      <c r="O227" s="24">
        <f>AVERAGE(O185:O226)</f>
        <v>3.5278911564625842E-2</v>
      </c>
      <c r="P227" s="15" t="str">
        <f t="shared" si="102"/>
        <v>MUY BAJO</v>
      </c>
      <c r="Q227" s="25">
        <f t="shared" ref="Q227" si="120">SUM(Q185:Q226)</f>
        <v>394</v>
      </c>
      <c r="R227" s="25">
        <v>3556</v>
      </c>
      <c r="S227" s="25">
        <f t="shared" ref="S227:U227" si="121">SUM(S185:S226)</f>
        <v>3162</v>
      </c>
      <c r="T227" s="25">
        <v>704</v>
      </c>
      <c r="U227" s="25">
        <f t="shared" si="121"/>
        <v>0</v>
      </c>
      <c r="V227" s="25">
        <f t="shared" ref="V227:Z227" si="122">SUM(V185:V207)</f>
        <v>2578</v>
      </c>
      <c r="W227" s="25">
        <f t="shared" si="122"/>
        <v>1167</v>
      </c>
      <c r="X227" s="25">
        <f t="shared" si="122"/>
        <v>1218</v>
      </c>
      <c r="Y227" s="25" t="e">
        <f t="shared" si="122"/>
        <v>#DIV/0!</v>
      </c>
      <c r="Z227" s="25" t="e">
        <f t="shared" si="122"/>
        <v>#DIV/0!</v>
      </c>
      <c r="AA227" s="27"/>
      <c r="AC227" s="25">
        <v>3224</v>
      </c>
    </row>
    <row r="228" spans="1:29" s="19" customFormat="1" ht="75" hidden="1" x14ac:dyDescent="0.25">
      <c r="A228" s="63"/>
      <c r="B228" s="53" t="str">
        <f>+[1]SP!A124</f>
        <v>SP-PY.4.1 USCO en línea</v>
      </c>
      <c r="C228" s="53"/>
      <c r="D228" s="12" t="s">
        <v>71</v>
      </c>
      <c r="E228" s="20" t="s">
        <v>162</v>
      </c>
      <c r="F228" s="20">
        <v>240</v>
      </c>
      <c r="G228" s="20">
        <v>360</v>
      </c>
      <c r="H228" s="12">
        <v>280</v>
      </c>
      <c r="I228" s="12" t="s">
        <v>78</v>
      </c>
      <c r="J228" s="33">
        <v>112</v>
      </c>
      <c r="K228" s="14">
        <f t="shared" ref="K228:K236" si="123">+J228/H228</f>
        <v>0.4</v>
      </c>
      <c r="L228" s="15" t="str">
        <f t="shared" si="98"/>
        <v>BAJO</v>
      </c>
      <c r="M228" s="14">
        <f t="shared" ref="M228:M235" si="124">+Q228/R228</f>
        <v>0.63749999999999996</v>
      </c>
      <c r="N228" s="15" t="str">
        <f t="shared" si="100"/>
        <v>ALTO</v>
      </c>
      <c r="O228" s="14">
        <f t="shared" ref="O228:O236" si="125">+K228*M228</f>
        <v>0.255</v>
      </c>
      <c r="P228" s="15" t="str">
        <f t="shared" si="102"/>
        <v>BAJO</v>
      </c>
      <c r="Q228" s="16">
        <f t="shared" ref="Q228" si="126">+T228+U228</f>
        <v>102</v>
      </c>
      <c r="R228" s="16">
        <v>160</v>
      </c>
      <c r="S228" s="16">
        <f t="shared" ref="S228:S236" si="127">+R228-Q228</f>
        <v>58</v>
      </c>
      <c r="T228" s="16">
        <v>102</v>
      </c>
      <c r="U228" s="16">
        <v>0</v>
      </c>
      <c r="V228" s="16">
        <v>152</v>
      </c>
      <c r="W228" s="17">
        <f>ROUND(X228*$X$430/$S$431,0)</f>
        <v>104</v>
      </c>
      <c r="X228" s="17">
        <v>109</v>
      </c>
      <c r="Y228" s="17" t="e">
        <f>ROUND(Z228*$Z$430/$Z$431,0)</f>
        <v>#DIV/0!</v>
      </c>
      <c r="Z228" s="17" t="e">
        <f>+ROUND(AA228*$Z$430/$Z$431,0)</f>
        <v>#DIV/0!</v>
      </c>
      <c r="AA228" s="17">
        <f>ROUND('[2]P. ACCIÓN CONSOLIDADO SEPT.21'!$CF69/1000000,0)</f>
        <v>87</v>
      </c>
      <c r="AB228" s="18">
        <f>+'[3]P. ACCIÓN A 30 DIC DE 2021 '!$AH68</f>
        <v>103116672</v>
      </c>
      <c r="AC228" s="16">
        <v>191</v>
      </c>
    </row>
    <row r="229" spans="1:29" s="19" customFormat="1" ht="30" hidden="1" x14ac:dyDescent="0.25">
      <c r="A229" s="63"/>
      <c r="B229" s="53" t="str">
        <f>+[1]SP!A125</f>
        <v>SP-PY.4.1 USCO en línea</v>
      </c>
      <c r="C229" s="53"/>
      <c r="D229" s="12" t="s">
        <v>71</v>
      </c>
      <c r="E229" s="20" t="s">
        <v>163</v>
      </c>
      <c r="F229" s="20">
        <v>190000</v>
      </c>
      <c r="G229" s="20">
        <v>214000</v>
      </c>
      <c r="H229" s="12">
        <v>198000</v>
      </c>
      <c r="I229" s="12" t="s">
        <v>78</v>
      </c>
      <c r="J229" s="33">
        <v>0</v>
      </c>
      <c r="K229" s="14">
        <f t="shared" si="123"/>
        <v>0</v>
      </c>
      <c r="L229" s="15" t="str">
        <f t="shared" si="98"/>
        <v>MUY BAJO</v>
      </c>
      <c r="M229" s="14">
        <v>0</v>
      </c>
      <c r="N229" s="15" t="str">
        <f t="shared" si="100"/>
        <v>MUY BAJO</v>
      </c>
      <c r="O229" s="14">
        <f t="shared" si="125"/>
        <v>0</v>
      </c>
      <c r="P229" s="15" t="str">
        <f t="shared" si="102"/>
        <v>MUY BAJO</v>
      </c>
      <c r="Q229" s="34"/>
      <c r="R229" s="16">
        <v>0</v>
      </c>
      <c r="S229" s="16">
        <f t="shared" si="127"/>
        <v>0</v>
      </c>
      <c r="T229" s="16">
        <v>0</v>
      </c>
      <c r="U229" s="34"/>
      <c r="V229" s="34"/>
      <c r="W229" s="17"/>
      <c r="X229" s="17"/>
      <c r="Z229" s="17"/>
      <c r="AA229" s="17"/>
      <c r="AC229" s="34"/>
    </row>
    <row r="230" spans="1:29" s="19" customFormat="1" ht="45" hidden="1" x14ac:dyDescent="0.25">
      <c r="A230" s="63"/>
      <c r="B230" s="53" t="str">
        <f>+[1]SP!A126</f>
        <v>SP-PY.4.1 USCO en línea</v>
      </c>
      <c r="C230" s="53"/>
      <c r="D230" s="12" t="s">
        <v>71</v>
      </c>
      <c r="E230" s="20" t="s">
        <v>164</v>
      </c>
      <c r="F230" s="20">
        <v>0</v>
      </c>
      <c r="G230" s="20">
        <v>24</v>
      </c>
      <c r="H230" s="12">
        <v>20</v>
      </c>
      <c r="I230" s="12" t="s">
        <v>78</v>
      </c>
      <c r="J230" s="33">
        <v>7</v>
      </c>
      <c r="K230" s="14">
        <f t="shared" si="123"/>
        <v>0.35</v>
      </c>
      <c r="L230" s="15" t="str">
        <f t="shared" si="98"/>
        <v>BAJO</v>
      </c>
      <c r="M230" s="14">
        <f t="shared" ref="M230:M232" si="128">+Q230/R230</f>
        <v>0</v>
      </c>
      <c r="N230" s="15" t="str">
        <f t="shared" si="100"/>
        <v>MUY BAJO</v>
      </c>
      <c r="O230" s="14">
        <f t="shared" si="125"/>
        <v>0</v>
      </c>
      <c r="P230" s="15" t="str">
        <f t="shared" si="102"/>
        <v>MUY BAJO</v>
      </c>
      <c r="Q230" s="34"/>
      <c r="R230" s="16">
        <v>76</v>
      </c>
      <c r="S230" s="16">
        <f t="shared" si="127"/>
        <v>76</v>
      </c>
      <c r="T230" s="16">
        <v>0</v>
      </c>
      <c r="U230" s="34"/>
      <c r="V230" s="34"/>
      <c r="W230" s="17"/>
      <c r="X230" s="17"/>
      <c r="Z230" s="17"/>
      <c r="AA230" s="17"/>
      <c r="AC230" s="34"/>
    </row>
    <row r="231" spans="1:29" s="19" customFormat="1" ht="45" hidden="1" x14ac:dyDescent="0.25">
      <c r="A231" s="63"/>
      <c r="B231" s="53" t="str">
        <f>+[1]SP!A127</f>
        <v>SP-PY.4.2 Radio Universidad Surcolombiana 89.7 F.M.</v>
      </c>
      <c r="C231" s="53"/>
      <c r="D231" s="12" t="s">
        <v>71</v>
      </c>
      <c r="E231" s="20" t="s">
        <v>165</v>
      </c>
      <c r="F231" s="20">
        <v>1470</v>
      </c>
      <c r="G231" s="20">
        <v>1560</v>
      </c>
      <c r="H231" s="12">
        <v>1500</v>
      </c>
      <c r="I231" s="12" t="s">
        <v>78</v>
      </c>
      <c r="J231" s="33">
        <v>376</v>
      </c>
      <c r="K231" s="14">
        <f t="shared" si="123"/>
        <v>0.25066666666666665</v>
      </c>
      <c r="L231" s="15" t="str">
        <f t="shared" si="98"/>
        <v>BAJO</v>
      </c>
      <c r="M231" s="14">
        <f t="shared" si="128"/>
        <v>0</v>
      </c>
      <c r="N231" s="15" t="str">
        <f t="shared" si="100"/>
        <v>MUY BAJO</v>
      </c>
      <c r="O231" s="14">
        <f t="shared" si="125"/>
        <v>0</v>
      </c>
      <c r="P231" s="15" t="str">
        <f t="shared" si="102"/>
        <v>MUY BAJO</v>
      </c>
      <c r="Q231" s="34"/>
      <c r="R231" s="16">
        <v>195</v>
      </c>
      <c r="S231" s="16">
        <f t="shared" si="127"/>
        <v>195</v>
      </c>
      <c r="T231" s="16">
        <v>70</v>
      </c>
      <c r="U231" s="34"/>
      <c r="V231" s="34"/>
      <c r="W231" s="17"/>
      <c r="X231" s="17"/>
      <c r="Z231" s="17"/>
      <c r="AA231" s="17"/>
      <c r="AC231" s="34"/>
    </row>
    <row r="232" spans="1:29" s="19" customFormat="1" ht="75" hidden="1" x14ac:dyDescent="0.25">
      <c r="A232" s="63"/>
      <c r="B232" s="53" t="str">
        <f>+[1]SP!A128</f>
        <v>SP-PY.4.3 Ágora Surcolombiana</v>
      </c>
      <c r="C232" s="53"/>
      <c r="D232" s="12" t="s">
        <v>71</v>
      </c>
      <c r="E232" s="20" t="s">
        <v>166</v>
      </c>
      <c r="F232" s="20">
        <v>120</v>
      </c>
      <c r="G232" s="20">
        <v>144</v>
      </c>
      <c r="H232" s="12">
        <v>128</v>
      </c>
      <c r="I232" s="12" t="s">
        <v>78</v>
      </c>
      <c r="J232" s="33">
        <v>36</v>
      </c>
      <c r="K232" s="14">
        <f t="shared" si="123"/>
        <v>0.28125</v>
      </c>
      <c r="L232" s="15" t="str">
        <f t="shared" si="98"/>
        <v>BAJO</v>
      </c>
      <c r="M232" s="14">
        <f t="shared" si="128"/>
        <v>0</v>
      </c>
      <c r="N232" s="15" t="str">
        <f t="shared" si="100"/>
        <v>MUY BAJO</v>
      </c>
      <c r="O232" s="14">
        <f t="shared" si="125"/>
        <v>0</v>
      </c>
      <c r="P232" s="15" t="str">
        <f t="shared" si="102"/>
        <v>MUY BAJO</v>
      </c>
      <c r="Q232" s="34"/>
      <c r="R232" s="16">
        <v>91</v>
      </c>
      <c r="S232" s="16">
        <f t="shared" si="127"/>
        <v>91</v>
      </c>
      <c r="T232" s="16">
        <v>16</v>
      </c>
      <c r="U232" s="34"/>
      <c r="V232" s="34"/>
      <c r="W232" s="17"/>
      <c r="X232" s="17"/>
      <c r="Z232" s="17"/>
      <c r="AA232" s="17"/>
      <c r="AC232" s="34"/>
    </row>
    <row r="233" spans="1:29" s="19" customFormat="1" ht="45" hidden="1" x14ac:dyDescent="0.25">
      <c r="A233" s="63"/>
      <c r="B233" s="53" t="str">
        <f>+[1]SP!A129</f>
        <v>SP-PY.4.4 Marca USCO</v>
      </c>
      <c r="C233" s="53"/>
      <c r="D233" s="12" t="s">
        <v>71</v>
      </c>
      <c r="E233" s="20" t="s">
        <v>167</v>
      </c>
      <c r="F233" s="20">
        <v>20</v>
      </c>
      <c r="G233" s="20">
        <v>80</v>
      </c>
      <c r="H233" s="12">
        <v>20</v>
      </c>
      <c r="I233" s="12" t="s">
        <v>67</v>
      </c>
      <c r="J233" s="33">
        <v>1</v>
      </c>
      <c r="K233" s="14">
        <f t="shared" si="123"/>
        <v>0.05</v>
      </c>
      <c r="L233" s="15" t="str">
        <f t="shared" si="98"/>
        <v>MUY BAJO</v>
      </c>
      <c r="M233" s="14">
        <f t="shared" si="124"/>
        <v>0.22500000000000001</v>
      </c>
      <c r="N233" s="15" t="str">
        <f t="shared" si="100"/>
        <v>BAJO</v>
      </c>
      <c r="O233" s="14">
        <f t="shared" si="125"/>
        <v>1.1250000000000001E-2</v>
      </c>
      <c r="P233" s="15" t="str">
        <f t="shared" si="102"/>
        <v>MUY BAJO</v>
      </c>
      <c r="Q233" s="16">
        <f t="shared" ref="Q233:Q235" si="129">+T233+U233</f>
        <v>27</v>
      </c>
      <c r="R233" s="16">
        <v>120</v>
      </c>
      <c r="S233" s="16">
        <f t="shared" si="127"/>
        <v>93</v>
      </c>
      <c r="T233" s="16">
        <v>27</v>
      </c>
      <c r="U233" s="16">
        <v>0</v>
      </c>
      <c r="V233" s="16">
        <v>182</v>
      </c>
      <c r="W233" s="17">
        <f>ROUND(X233*$X$430/$S$431,0)</f>
        <v>100</v>
      </c>
      <c r="X233" s="17">
        <v>104</v>
      </c>
      <c r="Y233" s="17" t="e">
        <f>ROUND(Z233*$Z$430/$Z$431,0)</f>
        <v>#DIV/0!</v>
      </c>
      <c r="Z233" s="17" t="e">
        <f>+ROUND(AA233*$Z$430/$Z$431,0)</f>
        <v>#DIV/0!</v>
      </c>
      <c r="AA233" s="17">
        <f>ROUND('[2]P. ACCIÓN CONSOLIDADO SEPT.21'!$CF70/1000000,0)</f>
        <v>138</v>
      </c>
      <c r="AB233" s="18">
        <f>+'[3]P. ACCIÓN A 30 DIC DE 2021 '!$AH69</f>
        <v>148823966</v>
      </c>
      <c r="AC233" s="16">
        <v>234</v>
      </c>
    </row>
    <row r="234" spans="1:29" s="19" customFormat="1" ht="30" hidden="1" x14ac:dyDescent="0.25">
      <c r="A234" s="63"/>
      <c r="B234" s="53" t="str">
        <f>+[1]SP!A130</f>
        <v>SP-PY.4.4 Marca USCO</v>
      </c>
      <c r="C234" s="53"/>
      <c r="D234" s="12" t="s">
        <v>71</v>
      </c>
      <c r="E234" s="20" t="s">
        <v>168</v>
      </c>
      <c r="F234" s="20">
        <v>0</v>
      </c>
      <c r="G234" s="20">
        <v>360</v>
      </c>
      <c r="H234" s="12">
        <v>120</v>
      </c>
      <c r="I234" s="12" t="s">
        <v>67</v>
      </c>
      <c r="J234" s="33">
        <v>0</v>
      </c>
      <c r="K234" s="14">
        <f t="shared" si="123"/>
        <v>0</v>
      </c>
      <c r="L234" s="15" t="str">
        <f t="shared" si="98"/>
        <v>MUY BAJO</v>
      </c>
      <c r="M234" s="14">
        <v>0</v>
      </c>
      <c r="N234" s="15" t="str">
        <f t="shared" si="100"/>
        <v>MUY BAJO</v>
      </c>
      <c r="O234" s="14">
        <f t="shared" si="125"/>
        <v>0</v>
      </c>
      <c r="P234" s="15" t="str">
        <f t="shared" si="102"/>
        <v>MUY BAJO</v>
      </c>
      <c r="Q234" s="16">
        <f t="shared" si="129"/>
        <v>0</v>
      </c>
      <c r="R234" s="16">
        <v>0</v>
      </c>
      <c r="S234" s="16">
        <f t="shared" si="127"/>
        <v>0</v>
      </c>
      <c r="T234" s="16">
        <v>0</v>
      </c>
      <c r="U234" s="16">
        <v>0</v>
      </c>
      <c r="V234" s="16">
        <v>76</v>
      </c>
      <c r="W234" s="17">
        <f>ROUND(X234*$X$430/$S$431,0)</f>
        <v>59</v>
      </c>
      <c r="X234" s="17">
        <v>62</v>
      </c>
      <c r="Y234" s="17" t="e">
        <f>ROUND(Z234*$Z$430/$Z$431,0)</f>
        <v>#DIV/0!</v>
      </c>
      <c r="Z234" s="17" t="e">
        <f>+ROUND(AA234*$Z$430/$Z$431,0)</f>
        <v>#DIV/0!</v>
      </c>
      <c r="AA234" s="17">
        <f>ROUND('[2]P. ACCIÓN CONSOLIDADO SEPT.21'!$CF71/1000000,0)</f>
        <v>34</v>
      </c>
      <c r="AB234" s="18">
        <f>+'[3]P. ACCIÓN A 30 DIC DE 2021 '!$AH70</f>
        <v>37473797</v>
      </c>
      <c r="AC234" s="16">
        <v>94</v>
      </c>
    </row>
    <row r="235" spans="1:29" s="19" customFormat="1" ht="45" hidden="1" x14ac:dyDescent="0.25">
      <c r="A235" s="63"/>
      <c r="B235" s="53" t="str">
        <f>+[1]SP!A131</f>
        <v>SP-PY.4.4 Marca USCO</v>
      </c>
      <c r="C235" s="53"/>
      <c r="D235" s="12" t="s">
        <v>71</v>
      </c>
      <c r="E235" s="20" t="s">
        <v>169</v>
      </c>
      <c r="F235" s="20">
        <v>0</v>
      </c>
      <c r="G235" s="20">
        <v>10</v>
      </c>
      <c r="H235" s="12">
        <v>6</v>
      </c>
      <c r="I235" s="12" t="s">
        <v>78</v>
      </c>
      <c r="J235" s="33">
        <v>3</v>
      </c>
      <c r="K235" s="14">
        <f t="shared" si="123"/>
        <v>0.5</v>
      </c>
      <c r="L235" s="15" t="str">
        <f t="shared" si="98"/>
        <v>MEDIO</v>
      </c>
      <c r="M235" s="14">
        <f t="shared" si="124"/>
        <v>0</v>
      </c>
      <c r="N235" s="15" t="str">
        <f t="shared" si="100"/>
        <v>MUY BAJO</v>
      </c>
      <c r="O235" s="14">
        <f t="shared" si="125"/>
        <v>0</v>
      </c>
      <c r="P235" s="15" t="str">
        <f t="shared" si="102"/>
        <v>MUY BAJO</v>
      </c>
      <c r="Q235" s="16">
        <f t="shared" si="129"/>
        <v>0</v>
      </c>
      <c r="R235" s="16">
        <v>153</v>
      </c>
      <c r="S235" s="16">
        <f t="shared" si="127"/>
        <v>153</v>
      </c>
      <c r="T235" s="16">
        <v>0</v>
      </c>
      <c r="U235" s="16">
        <v>0</v>
      </c>
      <c r="V235" s="16">
        <v>244</v>
      </c>
      <c r="W235" s="17">
        <f>ROUND(X235*$X$430/$S$431,0)</f>
        <v>148</v>
      </c>
      <c r="X235" s="17">
        <v>154</v>
      </c>
      <c r="Y235" s="17" t="e">
        <f>ROUND(Z235*$Z$430/$Z$431,0)</f>
        <v>#DIV/0!</v>
      </c>
      <c r="Z235" s="17" t="e">
        <f>+ROUND(AA235*$Z$430/$Z$431,0)</f>
        <v>#DIV/0!</v>
      </c>
      <c r="AA235" s="17">
        <f>ROUND('[2]P. ACCIÓN CONSOLIDADO SEPT.21'!$CF72/1000000,0)</f>
        <v>179</v>
      </c>
      <c r="AB235" s="18">
        <f>+'[3]P. ACCIÓN A 30 DIC DE 2021 '!$AH71</f>
        <v>199489750</v>
      </c>
      <c r="AC235" s="16">
        <v>323</v>
      </c>
    </row>
    <row r="236" spans="1:29" s="19" customFormat="1" ht="30" hidden="1" x14ac:dyDescent="0.25">
      <c r="A236" s="63"/>
      <c r="B236" s="53" t="str">
        <f>+[1]SP!A132</f>
        <v>SP-PY.4.4 Marca USCO</v>
      </c>
      <c r="C236" s="53"/>
      <c r="D236" s="12" t="s">
        <v>71</v>
      </c>
      <c r="E236" s="20" t="s">
        <v>163</v>
      </c>
      <c r="F236" s="20">
        <v>0</v>
      </c>
      <c r="G236" s="20">
        <v>300</v>
      </c>
      <c r="H236" s="12">
        <v>200</v>
      </c>
      <c r="I236" s="12" t="s">
        <v>78</v>
      </c>
      <c r="J236" s="33">
        <v>0</v>
      </c>
      <c r="K236" s="14">
        <f t="shared" si="123"/>
        <v>0</v>
      </c>
      <c r="L236" s="15" t="str">
        <f t="shared" si="98"/>
        <v>MUY BAJO</v>
      </c>
      <c r="M236" s="14">
        <v>0</v>
      </c>
      <c r="N236" s="15" t="str">
        <f t="shared" si="100"/>
        <v>MUY BAJO</v>
      </c>
      <c r="O236" s="14">
        <f t="shared" si="125"/>
        <v>0</v>
      </c>
      <c r="P236" s="15" t="str">
        <f t="shared" si="102"/>
        <v>MUY BAJO</v>
      </c>
      <c r="Q236" s="34"/>
      <c r="R236" s="16">
        <v>0</v>
      </c>
      <c r="S236" s="16">
        <f t="shared" si="127"/>
        <v>0</v>
      </c>
      <c r="T236" s="16">
        <v>0</v>
      </c>
      <c r="U236" s="34"/>
      <c r="V236" s="34"/>
      <c r="W236" s="17"/>
      <c r="X236" s="17"/>
      <c r="Z236" s="17"/>
      <c r="AA236" s="17"/>
      <c r="AC236" s="34"/>
    </row>
    <row r="237" spans="1:29" ht="28.15" customHeight="1" thickBot="1" x14ac:dyDescent="0.3">
      <c r="A237" s="63"/>
      <c r="B237" s="52" t="s">
        <v>40</v>
      </c>
      <c r="C237" s="52"/>
      <c r="D237" s="23"/>
      <c r="E237" s="23"/>
      <c r="F237" s="23"/>
      <c r="G237" s="23"/>
      <c r="H237" s="23"/>
      <c r="I237" s="23"/>
      <c r="J237" s="23"/>
      <c r="K237" s="24">
        <f>AVERAGE(K228:K236)</f>
        <v>0.20354629629629628</v>
      </c>
      <c r="L237" s="15" t="str">
        <f t="shared" si="98"/>
        <v>BAJO</v>
      </c>
      <c r="M237" s="24">
        <f>AVERAGE(M228:M236)</f>
        <v>9.5833333333333326E-2</v>
      </c>
      <c r="N237" s="15" t="str">
        <f t="shared" si="100"/>
        <v>MUY BAJO</v>
      </c>
      <c r="O237" s="24">
        <f>AVERAGE(O228:O236)</f>
        <v>2.9583333333333333E-2</v>
      </c>
      <c r="P237" s="15" t="str">
        <f t="shared" si="102"/>
        <v>MUY BAJO</v>
      </c>
      <c r="Q237" s="25">
        <f>SUM(Q228:Q236)</f>
        <v>129</v>
      </c>
      <c r="R237" s="25">
        <v>795</v>
      </c>
      <c r="S237" s="25">
        <f t="shared" ref="S237:Z237" si="130">SUM(S228:S236)</f>
        <v>666</v>
      </c>
      <c r="T237" s="25">
        <v>215</v>
      </c>
      <c r="U237" s="25">
        <f t="shared" si="130"/>
        <v>0</v>
      </c>
      <c r="V237" s="25">
        <f t="shared" si="130"/>
        <v>654</v>
      </c>
      <c r="W237" s="25">
        <f t="shared" si="130"/>
        <v>411</v>
      </c>
      <c r="X237" s="25">
        <f t="shared" si="130"/>
        <v>429</v>
      </c>
      <c r="Y237" s="25" t="e">
        <f t="shared" si="130"/>
        <v>#DIV/0!</v>
      </c>
      <c r="Z237" s="25" t="e">
        <f t="shared" si="130"/>
        <v>#DIV/0!</v>
      </c>
      <c r="AA237" s="27"/>
      <c r="AC237" s="25">
        <v>842</v>
      </c>
    </row>
    <row r="238" spans="1:29" s="19" customFormat="1" ht="60" hidden="1" x14ac:dyDescent="0.25">
      <c r="A238" s="63"/>
      <c r="B238" s="53" t="str">
        <f>+[1]SP!A139</f>
        <v>SP-PY.5.1 Acompañamiento a la construcción participativa de lineamientos para políticas públicas de desarrollo social y humano en el departamento del Huila</v>
      </c>
      <c r="C238" s="53"/>
      <c r="D238" s="12" t="s">
        <v>71</v>
      </c>
      <c r="E238" s="20" t="s">
        <v>170</v>
      </c>
      <c r="F238" s="20">
        <v>0</v>
      </c>
      <c r="G238" s="20">
        <v>0</v>
      </c>
      <c r="H238" s="12">
        <v>5</v>
      </c>
      <c r="I238" s="12">
        <v>0</v>
      </c>
      <c r="J238" s="33">
        <v>0.4</v>
      </c>
      <c r="K238" s="14">
        <f t="shared" ref="K238:K241" si="131">+J238/H238</f>
        <v>0.08</v>
      </c>
      <c r="L238" s="15" t="str">
        <f t="shared" si="98"/>
        <v>MUY BAJO</v>
      </c>
      <c r="M238" s="14">
        <f t="shared" ref="M238:M241" si="132">+Q238/R238</f>
        <v>0.16923076923076924</v>
      </c>
      <c r="N238" s="15" t="str">
        <f t="shared" si="100"/>
        <v>MUY BAJO</v>
      </c>
      <c r="O238" s="14">
        <f t="shared" ref="O238:O241" si="133">+K238*M238</f>
        <v>1.3538461538461539E-2</v>
      </c>
      <c r="P238" s="15" t="str">
        <f t="shared" si="102"/>
        <v>MUY BAJO</v>
      </c>
      <c r="Q238" s="16">
        <f t="shared" ref="Q238:Q241" si="134">+T238+U238</f>
        <v>22</v>
      </c>
      <c r="R238" s="16">
        <v>130</v>
      </c>
      <c r="S238" s="16">
        <f t="shared" ref="S238:S241" si="135">+R238-Q238</f>
        <v>108</v>
      </c>
      <c r="T238" s="16">
        <v>22</v>
      </c>
      <c r="U238" s="16">
        <v>0</v>
      </c>
      <c r="V238" s="16">
        <v>93</v>
      </c>
      <c r="W238" s="17">
        <f>ROUND(X238*$X$430/$S$431,0)</f>
        <v>89</v>
      </c>
      <c r="X238" s="17">
        <v>93</v>
      </c>
      <c r="Y238" s="17" t="e">
        <f>ROUND(Z238*$Z$430/$Z$431,0)</f>
        <v>#DIV/0!</v>
      </c>
      <c r="Z238" s="17" t="e">
        <f>+ROUND(AA238*$Z$430/$Z$431,0)</f>
        <v>#DIV/0!</v>
      </c>
      <c r="AA238" s="17">
        <f>ROUND('[2]P. ACCIÓN CONSOLIDADO SEPT.21'!$CF73/1000000,0)</f>
        <v>12</v>
      </c>
      <c r="AB238" s="18">
        <f>+'[3]P. ACCIÓN A 30 DIC DE 2021 '!$AJ72</f>
        <v>7999999</v>
      </c>
      <c r="AC238" s="16">
        <v>104</v>
      </c>
    </row>
    <row r="239" spans="1:29" s="19" customFormat="1" ht="45" hidden="1" x14ac:dyDescent="0.25">
      <c r="A239" s="63"/>
      <c r="B239" s="53" t="str">
        <f>+[1]SP!A140</f>
        <v>SP-PY.5.2 Formación y capacitación en formulación, seguimiento y evaluación de políticas públicas</v>
      </c>
      <c r="C239" s="53"/>
      <c r="D239" s="12" t="s">
        <v>71</v>
      </c>
      <c r="E239" s="20" t="s">
        <v>171</v>
      </c>
      <c r="F239" s="20">
        <v>0</v>
      </c>
      <c r="G239" s="20">
        <v>0</v>
      </c>
      <c r="H239" s="12">
        <v>120</v>
      </c>
      <c r="I239" s="12">
        <v>0</v>
      </c>
      <c r="J239" s="33">
        <v>36</v>
      </c>
      <c r="K239" s="14">
        <f t="shared" si="131"/>
        <v>0.3</v>
      </c>
      <c r="L239" s="15" t="str">
        <f t="shared" si="98"/>
        <v>BAJO</v>
      </c>
      <c r="M239" s="14">
        <f t="shared" si="132"/>
        <v>0.5</v>
      </c>
      <c r="N239" s="15" t="str">
        <f t="shared" si="100"/>
        <v>MEDIO</v>
      </c>
      <c r="O239" s="14">
        <f t="shared" si="133"/>
        <v>0.15</v>
      </c>
      <c r="P239" s="15" t="str">
        <f t="shared" si="102"/>
        <v>MUY BAJO</v>
      </c>
      <c r="Q239" s="16">
        <f t="shared" si="134"/>
        <v>5</v>
      </c>
      <c r="R239" s="16">
        <v>10</v>
      </c>
      <c r="S239" s="16">
        <f t="shared" si="135"/>
        <v>5</v>
      </c>
      <c r="T239" s="16">
        <v>5</v>
      </c>
      <c r="U239" s="16">
        <v>0</v>
      </c>
      <c r="V239" s="16">
        <v>4</v>
      </c>
      <c r="W239" s="17">
        <f>ROUND(X239*$X$430/$S$431,0)</f>
        <v>4</v>
      </c>
      <c r="X239" s="17">
        <v>4</v>
      </c>
      <c r="Y239" s="17" t="e">
        <f>ROUND(Z239*$Z$430/$Z$431,0)</f>
        <v>#DIV/0!</v>
      </c>
      <c r="Z239" s="17" t="e">
        <f>+ROUND(AA239*$Z$430/$Z$431,0)</f>
        <v>#DIV/0!</v>
      </c>
      <c r="AA239" s="17">
        <f>ROUND('[2]P. ACCIÓN CONSOLIDADO SEPT.21'!$CF74/1000000,0)</f>
        <v>0</v>
      </c>
      <c r="AB239" s="18">
        <f>+'[3]P. ACCIÓN A 30 DIC DE 2021 '!$AJ73</f>
        <v>690000</v>
      </c>
      <c r="AC239" s="16">
        <v>4</v>
      </c>
    </row>
    <row r="240" spans="1:29" s="19" customFormat="1" ht="45" hidden="1" x14ac:dyDescent="0.25">
      <c r="A240" s="63"/>
      <c r="B240" s="53" t="str">
        <f>+[1]SP!A141</f>
        <v>SP-PY.5.3 Investigación y generación de conocimiento sobre políticas públicas regionales</v>
      </c>
      <c r="C240" s="53"/>
      <c r="D240" s="12" t="s">
        <v>71</v>
      </c>
      <c r="E240" s="20" t="s">
        <v>172</v>
      </c>
      <c r="F240" s="20">
        <v>0</v>
      </c>
      <c r="G240" s="20">
        <v>0</v>
      </c>
      <c r="H240" s="12">
        <v>2</v>
      </c>
      <c r="I240" s="12">
        <v>0</v>
      </c>
      <c r="J240" s="33">
        <v>0.8</v>
      </c>
      <c r="K240" s="14">
        <f t="shared" si="131"/>
        <v>0.4</v>
      </c>
      <c r="L240" s="15" t="str">
        <f t="shared" si="98"/>
        <v>BAJO</v>
      </c>
      <c r="M240" s="14">
        <f t="shared" si="132"/>
        <v>0.5</v>
      </c>
      <c r="N240" s="15" t="str">
        <f t="shared" si="100"/>
        <v>MEDIO</v>
      </c>
      <c r="O240" s="14">
        <f t="shared" si="133"/>
        <v>0.2</v>
      </c>
      <c r="P240" s="15" t="str">
        <f t="shared" si="102"/>
        <v>MUY BAJO</v>
      </c>
      <c r="Q240" s="16">
        <f t="shared" si="134"/>
        <v>4</v>
      </c>
      <c r="R240" s="16">
        <v>8</v>
      </c>
      <c r="S240" s="16">
        <f t="shared" si="135"/>
        <v>4</v>
      </c>
      <c r="T240" s="16">
        <v>4</v>
      </c>
      <c r="U240" s="16">
        <v>0</v>
      </c>
      <c r="V240" s="16">
        <v>8</v>
      </c>
      <c r="W240" s="17">
        <f>ROUND(X240*$X$430/$S$431,0)</f>
        <v>8</v>
      </c>
      <c r="X240" s="17">
        <v>8</v>
      </c>
      <c r="Y240" s="17" t="e">
        <f>ROUND(Z240*$Z$430/$Z$431,0)</f>
        <v>#DIV/0!</v>
      </c>
      <c r="Z240" s="17" t="e">
        <f>+ROUND(AA240*$Z$430/$Z$431,0)</f>
        <v>#DIV/0!</v>
      </c>
      <c r="AA240" s="17">
        <f>ROUND('[2]P. ACCIÓN CONSOLIDADO SEPT.21'!$CF75/1000000,0)</f>
        <v>0</v>
      </c>
      <c r="AB240" s="18">
        <f>+'[3]P. ACCIÓN A 30 DIC DE 2021 '!$AJ74</f>
        <v>0</v>
      </c>
      <c r="AC240" s="16">
        <v>8</v>
      </c>
    </row>
    <row r="241" spans="1:29" s="19" customFormat="1" ht="75" hidden="1" x14ac:dyDescent="0.25">
      <c r="A241" s="63"/>
      <c r="B241" s="53" t="str">
        <f>+[1]SP!A142</f>
        <v>SP-PY.5.4 Creación y puesta en funcionamiento del Observatorio Regional de Políticas Públicas</v>
      </c>
      <c r="C241" s="53"/>
      <c r="D241" s="12" t="s">
        <v>71</v>
      </c>
      <c r="E241" s="20" t="s">
        <v>173</v>
      </c>
      <c r="F241" s="20">
        <v>0</v>
      </c>
      <c r="G241" s="20">
        <v>0</v>
      </c>
      <c r="H241" s="12">
        <v>3</v>
      </c>
      <c r="I241" s="12">
        <v>0</v>
      </c>
      <c r="J241" s="33">
        <v>0</v>
      </c>
      <c r="K241" s="14">
        <f t="shared" si="131"/>
        <v>0</v>
      </c>
      <c r="L241" s="15" t="str">
        <f t="shared" si="98"/>
        <v>MUY BAJO</v>
      </c>
      <c r="M241" s="14">
        <f t="shared" si="132"/>
        <v>0.24</v>
      </c>
      <c r="N241" s="15" t="str">
        <f t="shared" si="100"/>
        <v>BAJO</v>
      </c>
      <c r="O241" s="14">
        <f t="shared" si="133"/>
        <v>0</v>
      </c>
      <c r="P241" s="15" t="str">
        <f t="shared" si="102"/>
        <v>MUY BAJO</v>
      </c>
      <c r="Q241" s="16">
        <f t="shared" si="134"/>
        <v>6</v>
      </c>
      <c r="R241" s="16">
        <v>25</v>
      </c>
      <c r="S241" s="16">
        <f t="shared" si="135"/>
        <v>19</v>
      </c>
      <c r="T241" s="16">
        <v>6</v>
      </c>
      <c r="U241" s="16">
        <v>0</v>
      </c>
      <c r="V241" s="16">
        <v>41</v>
      </c>
      <c r="W241" s="17">
        <f>ROUND(X241*$X$430/$S$431,0)</f>
        <v>12</v>
      </c>
      <c r="X241" s="17">
        <v>13</v>
      </c>
      <c r="Y241" s="17" t="e">
        <f>ROUND(Z241*$Z$430/$Z$431,0)</f>
        <v>#DIV/0!</v>
      </c>
      <c r="Z241" s="17" t="e">
        <f>+ROUND(AA241*$Z$430/$Z$431,0)</f>
        <v>#DIV/0!</v>
      </c>
      <c r="AA241" s="17">
        <f>ROUND('[2]P. ACCIÓN CONSOLIDADO SEPT.21'!$CF76/1000000,0)</f>
        <v>29</v>
      </c>
      <c r="AB241" s="18">
        <f>+'[3]P. ACCIÓN A 30 DIC DE 2021 '!$AJ75</f>
        <v>29339994</v>
      </c>
      <c r="AC241" s="16">
        <v>41</v>
      </c>
    </row>
    <row r="242" spans="1:29" ht="28.15" customHeight="1" thickBot="1" x14ac:dyDescent="0.3">
      <c r="A242" s="63"/>
      <c r="B242" s="52" t="s">
        <v>41</v>
      </c>
      <c r="C242" s="52"/>
      <c r="D242" s="23"/>
      <c r="E242" s="23"/>
      <c r="F242" s="23"/>
      <c r="G242" s="23"/>
      <c r="H242" s="23"/>
      <c r="I242" s="23"/>
      <c r="J242" s="23"/>
      <c r="K242" s="24">
        <f>AVERAGE(K238:K241)</f>
        <v>0.19500000000000001</v>
      </c>
      <c r="L242" s="15" t="str">
        <f t="shared" si="98"/>
        <v>MUY BAJO</v>
      </c>
      <c r="M242" s="24">
        <f>AVERAGE(M238:M241)</f>
        <v>0.35230769230769232</v>
      </c>
      <c r="N242" s="15" t="str">
        <f t="shared" si="100"/>
        <v>BAJO</v>
      </c>
      <c r="O242" s="24">
        <f>AVERAGE(O238:O241)</f>
        <v>9.0884615384615383E-2</v>
      </c>
      <c r="P242" s="15" t="str">
        <f t="shared" si="102"/>
        <v>MUY BAJO</v>
      </c>
      <c r="Q242" s="25">
        <f>SUM(Q238:Q241)</f>
        <v>37</v>
      </c>
      <c r="R242" s="25">
        <v>173</v>
      </c>
      <c r="S242" s="25">
        <f t="shared" ref="S242:Z242" si="136">SUM(S238:S241)</f>
        <v>136</v>
      </c>
      <c r="T242" s="25">
        <v>37</v>
      </c>
      <c r="U242" s="25">
        <f t="shared" si="136"/>
        <v>0</v>
      </c>
      <c r="V242" s="25">
        <f t="shared" si="136"/>
        <v>146</v>
      </c>
      <c r="W242" s="25">
        <f t="shared" si="136"/>
        <v>113</v>
      </c>
      <c r="X242" s="25">
        <f t="shared" si="136"/>
        <v>118</v>
      </c>
      <c r="Y242" s="25" t="e">
        <f t="shared" si="136"/>
        <v>#DIV/0!</v>
      </c>
      <c r="Z242" s="25" t="e">
        <f t="shared" si="136"/>
        <v>#DIV/0!</v>
      </c>
      <c r="AA242" s="27"/>
      <c r="AC242" s="25">
        <v>157</v>
      </c>
    </row>
    <row r="243" spans="1:29" ht="31.9" customHeight="1" x14ac:dyDescent="0.25">
      <c r="A243" s="35"/>
      <c r="B243" s="54" t="s">
        <v>42</v>
      </c>
      <c r="C243" s="54"/>
      <c r="D243" s="29"/>
      <c r="E243" s="29"/>
      <c r="F243" s="29"/>
      <c r="G243" s="29"/>
      <c r="H243" s="29"/>
      <c r="I243" s="29"/>
      <c r="J243" s="29"/>
      <c r="K243" s="30">
        <f>AVERAGE(K242,K237,K227,K184,K131)</f>
        <v>0.3060042973264675</v>
      </c>
      <c r="L243" s="15" t="str">
        <f t="shared" si="98"/>
        <v>BAJO</v>
      </c>
      <c r="M243" s="30">
        <f>AVERAGE(M242,M237,M227,M184,M131)</f>
        <v>0.12101412872841444</v>
      </c>
      <c r="N243" s="15" t="str">
        <f t="shared" si="100"/>
        <v>MUY BAJO</v>
      </c>
      <c r="O243" s="30">
        <f>AVERAGE(O242,O237,O227,O184,O131)</f>
        <v>7.5639738752833738E-2</v>
      </c>
      <c r="P243" s="15" t="str">
        <f t="shared" si="102"/>
        <v>MUY BAJO</v>
      </c>
      <c r="Q243" s="31">
        <f>+Q242+Q237+Q227+Q184+Q131</f>
        <v>695</v>
      </c>
      <c r="R243" s="31">
        <v>6729</v>
      </c>
      <c r="S243" s="31">
        <f t="shared" ref="S243:U243" si="137">+S242+S237+S227+S184+S131</f>
        <v>6034</v>
      </c>
      <c r="T243" s="31">
        <v>1301</v>
      </c>
      <c r="U243" s="31">
        <f t="shared" si="137"/>
        <v>0</v>
      </c>
      <c r="V243" s="31" t="e">
        <f>+#REF!+V242+V237+V227+V184+V131</f>
        <v>#REF!</v>
      </c>
      <c r="W243" s="31" t="e">
        <f>+#REF!+W242+W237+W227+W184+W131</f>
        <v>#REF!</v>
      </c>
      <c r="X243" s="31" t="e">
        <f>+#REF!+X242+X237+X227+X184+X131</f>
        <v>#REF!</v>
      </c>
      <c r="Y243" s="31" t="e">
        <f>+#REF!+Y242+Y237+Y227+Y184+Y131</f>
        <v>#REF!</v>
      </c>
      <c r="Z243" s="31" t="e">
        <f>+#REF!+Z242+Z237+Z227+Z184+Z131</f>
        <v>#REF!</v>
      </c>
      <c r="AA243" s="32"/>
      <c r="AC243" s="31">
        <v>5277</v>
      </c>
    </row>
    <row r="244" spans="1:29" s="19" customFormat="1" ht="31.9" hidden="1" customHeight="1" x14ac:dyDescent="0.25">
      <c r="A244" s="59" t="s">
        <v>43</v>
      </c>
      <c r="B244" s="53" t="str">
        <f>+[1]SB!A5</f>
        <v>SB.PY.1.1. Atención Médica a Estudiantes</v>
      </c>
      <c r="C244" s="53"/>
      <c r="D244" s="12" t="s">
        <v>65</v>
      </c>
      <c r="E244" s="20" t="s">
        <v>174</v>
      </c>
      <c r="F244" s="20">
        <v>0</v>
      </c>
      <c r="G244" s="20">
        <v>5040</v>
      </c>
      <c r="H244" s="12">
        <v>1680</v>
      </c>
      <c r="I244" s="12">
        <v>0</v>
      </c>
      <c r="J244" s="33">
        <v>110</v>
      </c>
      <c r="K244" s="14">
        <f t="shared" ref="K244:K276" si="138">+J244/H244</f>
        <v>6.5476190476190479E-2</v>
      </c>
      <c r="L244" s="15" t="str">
        <f t="shared" si="98"/>
        <v>MUY BAJO</v>
      </c>
      <c r="M244" s="14">
        <f t="shared" ref="M244:M277" si="139">+Q244/R244</f>
        <v>0.33333333333333331</v>
      </c>
      <c r="N244" s="15" t="str">
        <f t="shared" si="100"/>
        <v>BAJO</v>
      </c>
      <c r="O244" s="14">
        <f t="shared" ref="O244:O277" si="140">+K244*M244</f>
        <v>2.1825396825396824E-2</v>
      </c>
      <c r="P244" s="15" t="str">
        <f t="shared" si="102"/>
        <v>MUY BAJO</v>
      </c>
      <c r="Q244" s="16">
        <f t="shared" ref="Q244:Q245" si="141">+T244+U244</f>
        <v>23</v>
      </c>
      <c r="R244" s="16">
        <v>69</v>
      </c>
      <c r="S244" s="16">
        <f t="shared" ref="S244:S277" si="142">+R244-Q244</f>
        <v>46</v>
      </c>
      <c r="T244" s="16">
        <v>23</v>
      </c>
      <c r="U244" s="16">
        <v>0</v>
      </c>
      <c r="V244" s="16">
        <v>80</v>
      </c>
      <c r="W244" s="17">
        <f t="shared" ref="W244:W250" si="143">ROUND(X244*$X$430/$S$431,0)</f>
        <v>55</v>
      </c>
      <c r="X244" s="17">
        <v>57</v>
      </c>
      <c r="Y244" s="17" t="e">
        <f t="shared" ref="Y244:Y250" si="144">ROUND(Z244*$Z$430/$Z$431,0)</f>
        <v>#DIV/0!</v>
      </c>
      <c r="Z244" s="17" t="e">
        <f t="shared" ref="Z244:Z250" si="145">+ROUND(AA244*$Z$430/$Z$431,0)</f>
        <v>#DIV/0!</v>
      </c>
      <c r="AA244" s="17">
        <f>ROUND('[2]P. ACCIÓN CONSOLIDADO SEPT.21'!$CF79/1000000,0)</f>
        <v>42</v>
      </c>
      <c r="AB244" s="18">
        <f>+'[3]P. ACCIÓN A 30 DIC DE 2021 '!$AH78</f>
        <v>46186666</v>
      </c>
      <c r="AC244" s="16">
        <v>97</v>
      </c>
    </row>
    <row r="245" spans="1:29" s="19" customFormat="1" ht="31.9" hidden="1" customHeight="1" x14ac:dyDescent="0.25">
      <c r="A245" s="60"/>
      <c r="B245" s="53" t="str">
        <f>+[1]SB!A6</f>
        <v>SB.PY.1.1. Atención Médica a Estudiantes</v>
      </c>
      <c r="C245" s="53"/>
      <c r="D245" s="12" t="s">
        <v>68</v>
      </c>
      <c r="E245" s="20" t="s">
        <v>174</v>
      </c>
      <c r="F245" s="20">
        <v>0</v>
      </c>
      <c r="G245" s="20">
        <v>120</v>
      </c>
      <c r="H245" s="12">
        <v>40</v>
      </c>
      <c r="I245" s="12">
        <v>0</v>
      </c>
      <c r="J245" s="33">
        <v>4</v>
      </c>
      <c r="K245" s="14">
        <f t="shared" si="138"/>
        <v>0.1</v>
      </c>
      <c r="L245" s="15" t="str">
        <f t="shared" si="98"/>
        <v>MUY BAJO</v>
      </c>
      <c r="M245" s="14">
        <f t="shared" si="139"/>
        <v>0.21428571428571427</v>
      </c>
      <c r="N245" s="15" t="str">
        <f t="shared" si="100"/>
        <v>BAJO</v>
      </c>
      <c r="O245" s="14">
        <f t="shared" si="140"/>
        <v>2.1428571428571429E-2</v>
      </c>
      <c r="P245" s="15" t="str">
        <f t="shared" si="102"/>
        <v>MUY BAJO</v>
      </c>
      <c r="Q245" s="16">
        <f t="shared" si="141"/>
        <v>9</v>
      </c>
      <c r="R245" s="16">
        <v>42</v>
      </c>
      <c r="S245" s="16">
        <f t="shared" si="142"/>
        <v>33</v>
      </c>
      <c r="T245" s="16">
        <v>9</v>
      </c>
      <c r="U245" s="16">
        <v>0</v>
      </c>
      <c r="V245" s="16">
        <v>15</v>
      </c>
      <c r="W245" s="17">
        <f t="shared" si="143"/>
        <v>14</v>
      </c>
      <c r="X245" s="17">
        <v>15</v>
      </c>
      <c r="Y245" s="17" t="e">
        <f t="shared" si="144"/>
        <v>#DIV/0!</v>
      </c>
      <c r="Z245" s="17" t="e">
        <f t="shared" si="145"/>
        <v>#DIV/0!</v>
      </c>
      <c r="AA245" s="17">
        <f>ROUND('[2]P. ACCIÓN CONSOLIDADO SEPT.21'!$CF80/1000000,0)</f>
        <v>0</v>
      </c>
      <c r="AB245" s="18">
        <f>+'[3]P. ACCIÓN A 30 DIC DE 2021 '!$AH79</f>
        <v>3982166</v>
      </c>
      <c r="AC245" s="16">
        <v>15</v>
      </c>
    </row>
    <row r="246" spans="1:29" s="19" customFormat="1" ht="31.9" hidden="1" customHeight="1" x14ac:dyDescent="0.25">
      <c r="A246" s="60"/>
      <c r="B246" s="53" t="str">
        <f>+[1]SB!A7</f>
        <v>SB.PY.1.1. Atención Médica a Estudiantes</v>
      </c>
      <c r="C246" s="53"/>
      <c r="D246" s="12" t="s">
        <v>69</v>
      </c>
      <c r="E246" s="20" t="s">
        <v>174</v>
      </c>
      <c r="F246" s="20">
        <v>0</v>
      </c>
      <c r="G246" s="20">
        <v>120</v>
      </c>
      <c r="H246" s="12">
        <v>40</v>
      </c>
      <c r="I246" s="12">
        <v>0</v>
      </c>
      <c r="J246" s="33">
        <v>3</v>
      </c>
      <c r="K246" s="14">
        <f t="shared" si="138"/>
        <v>7.4999999999999997E-2</v>
      </c>
      <c r="L246" s="15" t="str">
        <f t="shared" si="98"/>
        <v>MUY BAJO</v>
      </c>
      <c r="M246" s="14">
        <f t="shared" si="139"/>
        <v>1.6666666666666667</v>
      </c>
      <c r="N246" s="15" t="str">
        <f t="shared" si="100"/>
        <v>MUY ALTO</v>
      </c>
      <c r="O246" s="14">
        <f t="shared" si="140"/>
        <v>0.125</v>
      </c>
      <c r="P246" s="15" t="str">
        <f t="shared" si="102"/>
        <v>MUY BAJO</v>
      </c>
      <c r="Q246" s="16">
        <v>70</v>
      </c>
      <c r="R246" s="16">
        <v>42</v>
      </c>
      <c r="S246" s="16">
        <f t="shared" si="142"/>
        <v>-28</v>
      </c>
      <c r="T246" s="16">
        <v>9</v>
      </c>
      <c r="U246" s="16">
        <v>0</v>
      </c>
      <c r="V246" s="16">
        <v>70</v>
      </c>
      <c r="W246" s="17">
        <f t="shared" si="143"/>
        <v>44</v>
      </c>
      <c r="X246" s="17">
        <v>46</v>
      </c>
      <c r="Y246" s="17" t="e">
        <f t="shared" si="144"/>
        <v>#DIV/0!</v>
      </c>
      <c r="Z246" s="17" t="e">
        <f t="shared" si="145"/>
        <v>#DIV/0!</v>
      </c>
      <c r="AA246" s="17">
        <f>ROUND('[2]P. ACCIÓN CONSOLIDADO SEPT.21'!$CF81/1000000,0)</f>
        <v>49</v>
      </c>
      <c r="AB246" s="18">
        <f>+'[3]P. ACCIÓN A 30 DIC DE 2021 '!$AH80</f>
        <v>49416667</v>
      </c>
      <c r="AC246" s="16">
        <v>93</v>
      </c>
    </row>
    <row r="247" spans="1:29" s="19" customFormat="1" ht="31.9" hidden="1" customHeight="1" x14ac:dyDescent="0.25">
      <c r="A247" s="60"/>
      <c r="B247" s="53" t="str">
        <f>+[1]SB!A8</f>
        <v>SB.PY.1.1. Atención Médica a Estudiantes</v>
      </c>
      <c r="C247" s="53"/>
      <c r="D247" s="12" t="s">
        <v>87</v>
      </c>
      <c r="E247" s="20" t="s">
        <v>174</v>
      </c>
      <c r="F247" s="20">
        <v>0</v>
      </c>
      <c r="G247" s="20">
        <v>120</v>
      </c>
      <c r="H247" s="12">
        <v>40</v>
      </c>
      <c r="I247" s="12">
        <v>0</v>
      </c>
      <c r="J247" s="33">
        <v>32</v>
      </c>
      <c r="K247" s="14">
        <f t="shared" si="138"/>
        <v>0.8</v>
      </c>
      <c r="L247" s="15" t="str">
        <f t="shared" si="98"/>
        <v>ALTO</v>
      </c>
      <c r="M247" s="14">
        <f t="shared" si="139"/>
        <v>0</v>
      </c>
      <c r="N247" s="15" t="str">
        <f t="shared" si="100"/>
        <v>MUY BAJO</v>
      </c>
      <c r="O247" s="14">
        <f t="shared" si="140"/>
        <v>0</v>
      </c>
      <c r="P247" s="15" t="str">
        <f t="shared" si="102"/>
        <v>MUY BAJO</v>
      </c>
      <c r="Q247" s="16">
        <v>0</v>
      </c>
      <c r="R247" s="16">
        <v>42</v>
      </c>
      <c r="S247" s="16">
        <f t="shared" si="142"/>
        <v>42</v>
      </c>
      <c r="T247" s="16">
        <v>9</v>
      </c>
      <c r="U247" s="16">
        <v>0</v>
      </c>
      <c r="V247" s="16">
        <v>0</v>
      </c>
      <c r="W247" s="17">
        <f t="shared" si="143"/>
        <v>0</v>
      </c>
      <c r="X247" s="17">
        <v>0</v>
      </c>
      <c r="Y247" s="17" t="e">
        <f t="shared" si="144"/>
        <v>#DIV/0!</v>
      </c>
      <c r="Z247" s="17" t="e">
        <f t="shared" si="145"/>
        <v>#DIV/0!</v>
      </c>
      <c r="AA247" s="17">
        <f>ROUND('[2]P. ACCIÓN CONSOLIDADO SEPT.21'!$CF82/1000000,0)</f>
        <v>0</v>
      </c>
      <c r="AB247" s="18">
        <f>+'[3]P. ACCIÓN A 30 DIC DE 2021 '!$AH81</f>
        <v>0</v>
      </c>
      <c r="AC247" s="16">
        <v>0</v>
      </c>
    </row>
    <row r="248" spans="1:29" s="19" customFormat="1" ht="31.9" hidden="1" customHeight="1" x14ac:dyDescent="0.25">
      <c r="A248" s="60"/>
      <c r="B248" s="53" t="str">
        <f>+[1]SB!A9</f>
        <v>SB.PY.1.1. Atención Médica a Estudiantes</v>
      </c>
      <c r="C248" s="53"/>
      <c r="D248" s="12" t="s">
        <v>71</v>
      </c>
      <c r="E248" s="20" t="s">
        <v>174</v>
      </c>
      <c r="F248" s="20">
        <v>1800</v>
      </c>
      <c r="G248" s="20">
        <v>0</v>
      </c>
      <c r="H248" s="12">
        <v>0</v>
      </c>
      <c r="I248" s="12">
        <v>0</v>
      </c>
      <c r="J248" s="33">
        <v>0</v>
      </c>
      <c r="K248" s="14">
        <v>0</v>
      </c>
      <c r="L248" s="15" t="str">
        <f t="shared" si="98"/>
        <v>MUY BAJO</v>
      </c>
      <c r="M248" s="14">
        <v>0</v>
      </c>
      <c r="N248" s="15" t="str">
        <f t="shared" si="100"/>
        <v>MUY BAJO</v>
      </c>
      <c r="O248" s="14">
        <f t="shared" si="140"/>
        <v>0</v>
      </c>
      <c r="P248" s="15" t="str">
        <f t="shared" si="102"/>
        <v>MUY BAJO</v>
      </c>
      <c r="Q248" s="16">
        <v>0</v>
      </c>
      <c r="R248" s="16">
        <v>0</v>
      </c>
      <c r="S248" s="16">
        <f t="shared" si="142"/>
        <v>0</v>
      </c>
      <c r="T248" s="16">
        <v>9</v>
      </c>
      <c r="U248" s="16">
        <v>0</v>
      </c>
      <c r="V248" s="16">
        <v>0</v>
      </c>
      <c r="W248" s="17">
        <f t="shared" si="143"/>
        <v>0</v>
      </c>
      <c r="X248" s="17">
        <v>0</v>
      </c>
      <c r="Y248" s="17" t="e">
        <f t="shared" si="144"/>
        <v>#DIV/0!</v>
      </c>
      <c r="Z248" s="17" t="e">
        <f t="shared" si="145"/>
        <v>#DIV/0!</v>
      </c>
      <c r="AA248" s="17">
        <f>ROUND('[2]P. ACCIÓN CONSOLIDADO SEPT.21'!$CF83/1000000,0)</f>
        <v>0</v>
      </c>
      <c r="AB248" s="18">
        <f>+'[3]P. ACCIÓN A 30 DIC DE 2021 '!$AH82</f>
        <v>0</v>
      </c>
      <c r="AC248" s="16">
        <v>0</v>
      </c>
    </row>
    <row r="249" spans="1:29" s="19" customFormat="1" ht="31.9" hidden="1" customHeight="1" x14ac:dyDescent="0.25">
      <c r="A249" s="60"/>
      <c r="B249" s="53" t="str">
        <f>+[1]SB!A10</f>
        <v>SB.PY.1.2. Atención Odontológica a Estudiantes</v>
      </c>
      <c r="C249" s="53"/>
      <c r="D249" s="12" t="s">
        <v>65</v>
      </c>
      <c r="E249" s="20" t="s">
        <v>174</v>
      </c>
      <c r="F249" s="20">
        <v>0</v>
      </c>
      <c r="G249" s="20">
        <v>2580</v>
      </c>
      <c r="H249" s="12">
        <v>860</v>
      </c>
      <c r="I249" s="12">
        <v>0</v>
      </c>
      <c r="J249" s="33">
        <v>100</v>
      </c>
      <c r="K249" s="14">
        <f t="shared" si="138"/>
        <v>0.11627906976744186</v>
      </c>
      <c r="L249" s="15" t="str">
        <f t="shared" si="98"/>
        <v>MUY BAJO</v>
      </c>
      <c r="M249" s="14">
        <f t="shared" si="139"/>
        <v>0.48648648648648651</v>
      </c>
      <c r="N249" s="15" t="str">
        <f t="shared" si="100"/>
        <v>MEDIO</v>
      </c>
      <c r="O249" s="14">
        <f t="shared" si="140"/>
        <v>5.6568196103079824E-2</v>
      </c>
      <c r="P249" s="15" t="str">
        <f t="shared" si="102"/>
        <v>MUY BAJO</v>
      </c>
      <c r="Q249" s="16">
        <v>18</v>
      </c>
      <c r="R249" s="16">
        <v>37</v>
      </c>
      <c r="S249" s="16">
        <f t="shared" si="142"/>
        <v>19</v>
      </c>
      <c r="T249" s="16">
        <v>0</v>
      </c>
      <c r="U249" s="16">
        <v>0</v>
      </c>
      <c r="V249" s="16">
        <v>18</v>
      </c>
      <c r="W249" s="17">
        <f t="shared" si="143"/>
        <v>11</v>
      </c>
      <c r="X249" s="17">
        <v>12</v>
      </c>
      <c r="Y249" s="17" t="e">
        <f t="shared" si="144"/>
        <v>#DIV/0!</v>
      </c>
      <c r="Z249" s="17" t="e">
        <f t="shared" si="145"/>
        <v>#DIV/0!</v>
      </c>
      <c r="AA249" s="17">
        <f>ROUND('[2]P. ACCIÓN CONSOLIDADO SEPT.21'!$CF84/1000000,0)</f>
        <v>12</v>
      </c>
      <c r="AB249" s="18">
        <f>+'[3]P. ACCIÓN A 30 DIC DE 2021 '!$AH83</f>
        <v>12000000</v>
      </c>
      <c r="AC249" s="16">
        <v>23</v>
      </c>
    </row>
    <row r="250" spans="1:29" s="19" customFormat="1" ht="31.9" hidden="1" customHeight="1" x14ac:dyDescent="0.25">
      <c r="A250" s="60"/>
      <c r="B250" s="53" t="str">
        <f>+[1]SB!A11</f>
        <v>SB.PY.1.2. Atención Odontológica a Estudiantes</v>
      </c>
      <c r="C250" s="53"/>
      <c r="D250" s="12" t="s">
        <v>68</v>
      </c>
      <c r="E250" s="20" t="s">
        <v>174</v>
      </c>
      <c r="F250" s="20">
        <v>0</v>
      </c>
      <c r="G250" s="20">
        <v>120</v>
      </c>
      <c r="H250" s="12">
        <v>40</v>
      </c>
      <c r="I250" s="12">
        <v>0</v>
      </c>
      <c r="J250" s="33">
        <v>6</v>
      </c>
      <c r="K250" s="14">
        <f t="shared" si="138"/>
        <v>0.15</v>
      </c>
      <c r="L250" s="15" t="str">
        <f t="shared" si="98"/>
        <v>MUY BAJO</v>
      </c>
      <c r="M250" s="14">
        <f t="shared" si="139"/>
        <v>4.6818181818181817</v>
      </c>
      <c r="N250" s="15" t="str">
        <f t="shared" si="100"/>
        <v>MUY ALTO</v>
      </c>
      <c r="O250" s="14">
        <f t="shared" si="140"/>
        <v>0.70227272727272727</v>
      </c>
      <c r="P250" s="15" t="str">
        <f t="shared" si="102"/>
        <v>ALTO</v>
      </c>
      <c r="Q250" s="16">
        <v>103</v>
      </c>
      <c r="R250" s="16">
        <v>22</v>
      </c>
      <c r="S250" s="16">
        <f t="shared" si="142"/>
        <v>-81</v>
      </c>
      <c r="T250" s="16">
        <v>9</v>
      </c>
      <c r="U250" s="16">
        <v>0</v>
      </c>
      <c r="V250" s="16">
        <v>103</v>
      </c>
      <c r="W250" s="17">
        <f t="shared" si="143"/>
        <v>66</v>
      </c>
      <c r="X250" s="17">
        <v>69</v>
      </c>
      <c r="Y250" s="17" t="e">
        <f t="shared" si="144"/>
        <v>#DIV/0!</v>
      </c>
      <c r="Z250" s="17" t="e">
        <f t="shared" si="145"/>
        <v>#DIV/0!</v>
      </c>
      <c r="AA250" s="17">
        <f>ROUND('[2]P. ACCIÓN CONSOLIDADO SEPT.21'!$CF85/1000000,0)</f>
        <v>66</v>
      </c>
      <c r="AB250" s="18">
        <f>+'[3]P. ACCIÓN A 30 DIC DE 2021 '!$AH84</f>
        <v>66331997</v>
      </c>
      <c r="AC250" s="16">
        <v>132</v>
      </c>
    </row>
    <row r="251" spans="1:29" s="19" customFormat="1" ht="31.9" hidden="1" customHeight="1" x14ac:dyDescent="0.25">
      <c r="A251" s="60"/>
      <c r="B251" s="53" t="str">
        <f>+[1]SB!A12</f>
        <v>SB.PY.1.2. Atención Odontológica a Estudiantes</v>
      </c>
      <c r="C251" s="53"/>
      <c r="D251" s="12" t="s">
        <v>69</v>
      </c>
      <c r="E251" s="20" t="s">
        <v>174</v>
      </c>
      <c r="F251" s="20">
        <v>0</v>
      </c>
      <c r="G251" s="20">
        <v>120</v>
      </c>
      <c r="H251" s="12">
        <v>40</v>
      </c>
      <c r="I251" s="12">
        <v>0</v>
      </c>
      <c r="J251" s="33">
        <v>37</v>
      </c>
      <c r="K251" s="14">
        <f t="shared" si="138"/>
        <v>0.92500000000000004</v>
      </c>
      <c r="L251" s="15" t="str">
        <f t="shared" si="98"/>
        <v>MUY ALTO</v>
      </c>
      <c r="M251" s="14">
        <f t="shared" si="139"/>
        <v>0</v>
      </c>
      <c r="N251" s="15" t="str">
        <f t="shared" si="100"/>
        <v>MUY BAJO</v>
      </c>
      <c r="O251" s="14">
        <f t="shared" si="140"/>
        <v>0</v>
      </c>
      <c r="P251" s="15" t="str">
        <f t="shared" si="102"/>
        <v>MUY BAJO</v>
      </c>
      <c r="Q251" s="16"/>
      <c r="R251" s="16">
        <v>22</v>
      </c>
      <c r="S251" s="16">
        <f t="shared" si="142"/>
        <v>22</v>
      </c>
      <c r="T251" s="16">
        <v>9</v>
      </c>
      <c r="U251" s="16"/>
      <c r="V251" s="16"/>
      <c r="W251" s="17"/>
      <c r="X251" s="17"/>
      <c r="Y251" s="17"/>
      <c r="Z251" s="17"/>
      <c r="AA251" s="17"/>
      <c r="AB251" s="18"/>
      <c r="AC251" s="16"/>
    </row>
    <row r="252" spans="1:29" s="19" customFormat="1" ht="31.9" hidden="1" customHeight="1" x14ac:dyDescent="0.25">
      <c r="A252" s="60"/>
      <c r="B252" s="53" t="str">
        <f>+[1]SB!A13</f>
        <v>SB.PY.1.2. Atención Odontológica a Estudiantes</v>
      </c>
      <c r="C252" s="53"/>
      <c r="D252" s="12" t="s">
        <v>87</v>
      </c>
      <c r="E252" s="20" t="s">
        <v>174</v>
      </c>
      <c r="F252" s="20">
        <v>0</v>
      </c>
      <c r="G252" s="20">
        <v>120</v>
      </c>
      <c r="H252" s="12">
        <v>40</v>
      </c>
      <c r="I252" s="12">
        <v>0</v>
      </c>
      <c r="J252" s="33">
        <v>17</v>
      </c>
      <c r="K252" s="14">
        <f t="shared" si="138"/>
        <v>0.42499999999999999</v>
      </c>
      <c r="L252" s="15" t="str">
        <f t="shared" si="98"/>
        <v>MEDIO</v>
      </c>
      <c r="M252" s="14">
        <f t="shared" si="139"/>
        <v>0</v>
      </c>
      <c r="N252" s="15" t="str">
        <f t="shared" si="100"/>
        <v>MUY BAJO</v>
      </c>
      <c r="O252" s="14">
        <f t="shared" si="140"/>
        <v>0</v>
      </c>
      <c r="P252" s="15" t="str">
        <f t="shared" si="102"/>
        <v>MUY BAJO</v>
      </c>
      <c r="Q252" s="16"/>
      <c r="R252" s="16">
        <v>22</v>
      </c>
      <c r="S252" s="16">
        <f t="shared" si="142"/>
        <v>22</v>
      </c>
      <c r="T252" s="16">
        <v>9</v>
      </c>
      <c r="U252" s="16"/>
      <c r="V252" s="16"/>
      <c r="W252" s="17"/>
      <c r="X252" s="17"/>
      <c r="Y252" s="17"/>
      <c r="Z252" s="17"/>
      <c r="AA252" s="17"/>
      <c r="AB252" s="18"/>
      <c r="AC252" s="16"/>
    </row>
    <row r="253" spans="1:29" s="19" customFormat="1" ht="31.9" hidden="1" customHeight="1" x14ac:dyDescent="0.25">
      <c r="A253" s="60"/>
      <c r="B253" s="53" t="str">
        <f>+[1]SB!A14</f>
        <v>SB.PY.1.3. Atención Psicológico a Estudiantes</v>
      </c>
      <c r="C253" s="53"/>
      <c r="D253" s="12" t="s">
        <v>65</v>
      </c>
      <c r="E253" s="20" t="s">
        <v>174</v>
      </c>
      <c r="F253" s="20">
        <v>0</v>
      </c>
      <c r="G253" s="20">
        <v>2970</v>
      </c>
      <c r="H253" s="12">
        <v>990</v>
      </c>
      <c r="I253" s="12">
        <v>0</v>
      </c>
      <c r="J253" s="33">
        <v>40</v>
      </c>
      <c r="K253" s="14">
        <f t="shared" si="138"/>
        <v>4.0404040404040407E-2</v>
      </c>
      <c r="L253" s="15" t="str">
        <f t="shared" si="98"/>
        <v>MUY BAJO</v>
      </c>
      <c r="M253" s="14">
        <f t="shared" si="139"/>
        <v>0</v>
      </c>
      <c r="N253" s="15" t="str">
        <f t="shared" si="100"/>
        <v>MUY BAJO</v>
      </c>
      <c r="O253" s="14">
        <f t="shared" si="140"/>
        <v>0</v>
      </c>
      <c r="P253" s="15" t="str">
        <f t="shared" si="102"/>
        <v>MUY BAJO</v>
      </c>
      <c r="Q253" s="16"/>
      <c r="R253" s="16">
        <v>74</v>
      </c>
      <c r="S253" s="16">
        <f t="shared" si="142"/>
        <v>74</v>
      </c>
      <c r="T253" s="16">
        <v>23</v>
      </c>
      <c r="U253" s="16"/>
      <c r="V253" s="16"/>
      <c r="W253" s="17"/>
      <c r="X253" s="17"/>
      <c r="Y253" s="17"/>
      <c r="Z253" s="17"/>
      <c r="AA253" s="17"/>
      <c r="AB253" s="18"/>
      <c r="AC253" s="16"/>
    </row>
    <row r="254" spans="1:29" s="19" customFormat="1" ht="31.9" hidden="1" customHeight="1" x14ac:dyDescent="0.25">
      <c r="A254" s="60"/>
      <c r="B254" s="53" t="str">
        <f>+[1]SB!A15</f>
        <v>SB.PY.1.3. Atención Psicológico a Estudiantes</v>
      </c>
      <c r="C254" s="53"/>
      <c r="D254" s="12" t="s">
        <v>68</v>
      </c>
      <c r="E254" s="20" t="s">
        <v>174</v>
      </c>
      <c r="F254" s="20">
        <v>0</v>
      </c>
      <c r="G254" s="20">
        <v>309</v>
      </c>
      <c r="H254" s="12">
        <v>103</v>
      </c>
      <c r="I254" s="12">
        <v>0</v>
      </c>
      <c r="J254" s="33">
        <v>0</v>
      </c>
      <c r="K254" s="14">
        <f t="shared" si="138"/>
        <v>0</v>
      </c>
      <c r="L254" s="15" t="str">
        <f t="shared" si="98"/>
        <v>MUY BAJO</v>
      </c>
      <c r="M254" s="14">
        <v>0</v>
      </c>
      <c r="N254" s="15" t="str">
        <f t="shared" si="100"/>
        <v>MUY BAJO</v>
      </c>
      <c r="O254" s="14">
        <f t="shared" si="140"/>
        <v>0</v>
      </c>
      <c r="P254" s="15" t="str">
        <f t="shared" si="102"/>
        <v>MUY BAJO</v>
      </c>
      <c r="Q254" s="16"/>
      <c r="R254" s="16">
        <v>0</v>
      </c>
      <c r="S254" s="16">
        <f t="shared" si="142"/>
        <v>0</v>
      </c>
      <c r="T254" s="16">
        <v>0</v>
      </c>
      <c r="U254" s="16"/>
      <c r="V254" s="16"/>
      <c r="W254" s="17"/>
      <c r="X254" s="17"/>
      <c r="Y254" s="17"/>
      <c r="Z254" s="17"/>
      <c r="AA254" s="17"/>
      <c r="AB254" s="18"/>
      <c r="AC254" s="16"/>
    </row>
    <row r="255" spans="1:29" s="19" customFormat="1" ht="31.9" hidden="1" customHeight="1" x14ac:dyDescent="0.25">
      <c r="A255" s="60"/>
      <c r="B255" s="53" t="str">
        <f>+[1]SB!A16</f>
        <v>SB.PY.1.3. Atención Psicológico a Estudiantes</v>
      </c>
      <c r="C255" s="53"/>
      <c r="D255" s="12" t="s">
        <v>69</v>
      </c>
      <c r="E255" s="20" t="s">
        <v>174</v>
      </c>
      <c r="F255" s="20">
        <v>0</v>
      </c>
      <c r="G255" s="20">
        <v>309</v>
      </c>
      <c r="H255" s="12">
        <v>103</v>
      </c>
      <c r="I255" s="12">
        <v>0</v>
      </c>
      <c r="J255" s="33">
        <v>0</v>
      </c>
      <c r="K255" s="14">
        <f t="shared" si="138"/>
        <v>0</v>
      </c>
      <c r="L255" s="15" t="str">
        <f t="shared" si="98"/>
        <v>MUY BAJO</v>
      </c>
      <c r="M255" s="14">
        <v>0</v>
      </c>
      <c r="N255" s="15" t="str">
        <f t="shared" si="100"/>
        <v>MUY BAJO</v>
      </c>
      <c r="O255" s="14">
        <f t="shared" si="140"/>
        <v>0</v>
      </c>
      <c r="P255" s="15" t="str">
        <f t="shared" si="102"/>
        <v>MUY BAJO</v>
      </c>
      <c r="Q255" s="16"/>
      <c r="R255" s="16">
        <v>0</v>
      </c>
      <c r="S255" s="16">
        <f t="shared" si="142"/>
        <v>0</v>
      </c>
      <c r="T255" s="16">
        <v>0</v>
      </c>
      <c r="U255" s="16"/>
      <c r="V255" s="16"/>
      <c r="W255" s="17"/>
      <c r="X255" s="17"/>
      <c r="Y255" s="17"/>
      <c r="Z255" s="17"/>
      <c r="AA255" s="17"/>
      <c r="AB255" s="18"/>
      <c r="AC255" s="16"/>
    </row>
    <row r="256" spans="1:29" s="19" customFormat="1" ht="31.9" hidden="1" customHeight="1" x14ac:dyDescent="0.25">
      <c r="A256" s="60"/>
      <c r="B256" s="53" t="str">
        <f>+[1]SB!A17</f>
        <v>SB.PY.1.3. Atención Psicológico a Estudiantes</v>
      </c>
      <c r="C256" s="53"/>
      <c r="D256" s="12" t="s">
        <v>87</v>
      </c>
      <c r="E256" s="20" t="s">
        <v>174</v>
      </c>
      <c r="F256" s="20">
        <v>0</v>
      </c>
      <c r="G256" s="20">
        <v>312</v>
      </c>
      <c r="H256" s="12">
        <v>104</v>
      </c>
      <c r="I256" s="12">
        <v>0</v>
      </c>
      <c r="J256" s="33">
        <v>0</v>
      </c>
      <c r="K256" s="14">
        <f t="shared" si="138"/>
        <v>0</v>
      </c>
      <c r="L256" s="15" t="str">
        <f t="shared" si="98"/>
        <v>MUY BAJO</v>
      </c>
      <c r="M256" s="14">
        <v>0</v>
      </c>
      <c r="N256" s="15" t="str">
        <f t="shared" si="100"/>
        <v>MUY BAJO</v>
      </c>
      <c r="O256" s="14">
        <f t="shared" si="140"/>
        <v>0</v>
      </c>
      <c r="P256" s="15" t="str">
        <f t="shared" si="102"/>
        <v>MUY BAJO</v>
      </c>
      <c r="Q256" s="16"/>
      <c r="R256" s="16">
        <v>0</v>
      </c>
      <c r="S256" s="16">
        <f t="shared" si="142"/>
        <v>0</v>
      </c>
      <c r="T256" s="16">
        <v>0</v>
      </c>
      <c r="U256" s="16"/>
      <c r="V256" s="16"/>
      <c r="W256" s="17"/>
      <c r="X256" s="17"/>
      <c r="Y256" s="17"/>
      <c r="Z256" s="17"/>
      <c r="AA256" s="17"/>
      <c r="AB256" s="18"/>
      <c r="AC256" s="16"/>
    </row>
    <row r="257" spans="1:29" s="19" customFormat="1" ht="31.9" hidden="1" customHeight="1" x14ac:dyDescent="0.25">
      <c r="A257" s="60"/>
      <c r="B257" s="53" t="str">
        <f>+[1]SB!A18</f>
        <v>SB.PY.1.3. Atención Psicológico a Estudiantes</v>
      </c>
      <c r="C257" s="53"/>
      <c r="D257" s="12" t="s">
        <v>71</v>
      </c>
      <c r="E257" s="20" t="s">
        <v>174</v>
      </c>
      <c r="F257" s="20">
        <v>1300</v>
      </c>
      <c r="G257" s="20">
        <v>0</v>
      </c>
      <c r="H257" s="12">
        <v>0</v>
      </c>
      <c r="I257" s="12">
        <v>0</v>
      </c>
      <c r="J257" s="33">
        <v>0</v>
      </c>
      <c r="K257" s="14">
        <v>0</v>
      </c>
      <c r="L257" s="15" t="str">
        <f t="shared" si="98"/>
        <v>MUY BAJO</v>
      </c>
      <c r="M257" s="14">
        <v>0</v>
      </c>
      <c r="N257" s="15" t="str">
        <f t="shared" si="100"/>
        <v>MUY BAJO</v>
      </c>
      <c r="O257" s="14">
        <f t="shared" si="140"/>
        <v>0</v>
      </c>
      <c r="P257" s="15" t="str">
        <f t="shared" si="102"/>
        <v>MUY BAJO</v>
      </c>
      <c r="Q257" s="16"/>
      <c r="R257" s="16">
        <v>0</v>
      </c>
      <c r="S257" s="16">
        <f t="shared" si="142"/>
        <v>0</v>
      </c>
      <c r="T257" s="16">
        <v>0</v>
      </c>
      <c r="U257" s="16"/>
      <c r="V257" s="16"/>
      <c r="W257" s="17"/>
      <c r="X257" s="17"/>
      <c r="Y257" s="17"/>
      <c r="Z257" s="17"/>
      <c r="AA257" s="17"/>
      <c r="AB257" s="18"/>
      <c r="AC257" s="16"/>
    </row>
    <row r="258" spans="1:29" s="19" customFormat="1" ht="31.9" hidden="1" customHeight="1" x14ac:dyDescent="0.25">
      <c r="A258" s="60"/>
      <c r="B258" s="53" t="str">
        <f>+[1]SB!A19</f>
        <v>SB.PY.1.4. PyP - Promoción y prevención médica</v>
      </c>
      <c r="C258" s="53"/>
      <c r="D258" s="12" t="s">
        <v>65</v>
      </c>
      <c r="E258" s="20" t="s">
        <v>175</v>
      </c>
      <c r="F258" s="20">
        <v>0</v>
      </c>
      <c r="G258" s="20">
        <v>15</v>
      </c>
      <c r="H258" s="12">
        <v>5</v>
      </c>
      <c r="I258" s="12">
        <v>0</v>
      </c>
      <c r="J258" s="33">
        <v>1028</v>
      </c>
      <c r="K258" s="14">
        <f t="shared" si="138"/>
        <v>205.6</v>
      </c>
      <c r="L258" s="15" t="str">
        <f t="shared" si="98"/>
        <v>MUY ALTO</v>
      </c>
      <c r="M258" s="14">
        <f t="shared" si="139"/>
        <v>0</v>
      </c>
      <c r="N258" s="15" t="str">
        <f t="shared" si="100"/>
        <v>MUY BAJO</v>
      </c>
      <c r="O258" s="14">
        <f t="shared" si="140"/>
        <v>0</v>
      </c>
      <c r="P258" s="15" t="str">
        <f t="shared" si="102"/>
        <v>MUY BAJO</v>
      </c>
      <c r="Q258" s="16"/>
      <c r="R258" s="16">
        <v>4</v>
      </c>
      <c r="S258" s="16">
        <f t="shared" si="142"/>
        <v>4</v>
      </c>
      <c r="T258" s="16">
        <v>0</v>
      </c>
      <c r="U258" s="16"/>
      <c r="V258" s="16"/>
      <c r="W258" s="17"/>
      <c r="X258" s="17"/>
      <c r="Y258" s="17"/>
      <c r="Z258" s="17"/>
      <c r="AA258" s="17"/>
      <c r="AB258" s="18"/>
      <c r="AC258" s="16"/>
    </row>
    <row r="259" spans="1:29" s="19" customFormat="1" ht="31.9" hidden="1" customHeight="1" x14ac:dyDescent="0.25">
      <c r="A259" s="60"/>
      <c r="B259" s="53" t="str">
        <f>+[1]SB!A20</f>
        <v>SB.PY.1.4. PyP - Promoción y prevención médica</v>
      </c>
      <c r="C259" s="53"/>
      <c r="D259" s="12" t="s">
        <v>68</v>
      </c>
      <c r="E259" s="20" t="s">
        <v>175</v>
      </c>
      <c r="F259" s="20">
        <v>0</v>
      </c>
      <c r="G259" s="20">
        <v>15</v>
      </c>
      <c r="H259" s="12">
        <v>5</v>
      </c>
      <c r="I259" s="12">
        <v>0</v>
      </c>
      <c r="J259" s="33">
        <v>4</v>
      </c>
      <c r="K259" s="14">
        <f t="shared" si="138"/>
        <v>0.8</v>
      </c>
      <c r="L259" s="15" t="str">
        <f t="shared" si="98"/>
        <v>ALTO</v>
      </c>
      <c r="M259" s="14">
        <f t="shared" si="139"/>
        <v>0</v>
      </c>
      <c r="N259" s="15" t="str">
        <f t="shared" si="100"/>
        <v>MUY BAJO</v>
      </c>
      <c r="O259" s="14">
        <f t="shared" si="140"/>
        <v>0</v>
      </c>
      <c r="P259" s="15" t="str">
        <f t="shared" si="102"/>
        <v>MUY BAJO</v>
      </c>
      <c r="Q259" s="16"/>
      <c r="R259" s="16">
        <v>2</v>
      </c>
      <c r="S259" s="16">
        <f t="shared" si="142"/>
        <v>2</v>
      </c>
      <c r="T259" s="16">
        <v>0</v>
      </c>
      <c r="U259" s="16"/>
      <c r="V259" s="16"/>
      <c r="W259" s="17"/>
      <c r="X259" s="17"/>
      <c r="Y259" s="17"/>
      <c r="Z259" s="17"/>
      <c r="AA259" s="17"/>
      <c r="AB259" s="18"/>
      <c r="AC259" s="16"/>
    </row>
    <row r="260" spans="1:29" s="19" customFormat="1" ht="31.9" hidden="1" customHeight="1" x14ac:dyDescent="0.25">
      <c r="A260" s="60"/>
      <c r="B260" s="53" t="str">
        <f>+[1]SB!A21</f>
        <v>SB.PY.1.4. PyP - Promoción y prevención médica</v>
      </c>
      <c r="C260" s="53"/>
      <c r="D260" s="12" t="s">
        <v>69</v>
      </c>
      <c r="E260" s="20" t="s">
        <v>175</v>
      </c>
      <c r="F260" s="20">
        <v>0</v>
      </c>
      <c r="G260" s="20">
        <v>15</v>
      </c>
      <c r="H260" s="12">
        <v>5</v>
      </c>
      <c r="I260" s="12">
        <v>0</v>
      </c>
      <c r="J260" s="33">
        <v>88</v>
      </c>
      <c r="K260" s="14">
        <f t="shared" si="138"/>
        <v>17.600000000000001</v>
      </c>
      <c r="L260" s="15" t="str">
        <f t="shared" si="98"/>
        <v>MUY ALTO</v>
      </c>
      <c r="M260" s="14">
        <f t="shared" si="139"/>
        <v>0</v>
      </c>
      <c r="N260" s="15" t="str">
        <f t="shared" si="100"/>
        <v>MUY BAJO</v>
      </c>
      <c r="O260" s="14">
        <f t="shared" si="140"/>
        <v>0</v>
      </c>
      <c r="P260" s="15" t="str">
        <f t="shared" si="102"/>
        <v>MUY BAJO</v>
      </c>
      <c r="Q260" s="16"/>
      <c r="R260" s="16">
        <v>2</v>
      </c>
      <c r="S260" s="16">
        <f t="shared" si="142"/>
        <v>2</v>
      </c>
      <c r="T260" s="16">
        <v>0</v>
      </c>
      <c r="U260" s="16"/>
      <c r="V260" s="16"/>
      <c r="W260" s="17"/>
      <c r="X260" s="17"/>
      <c r="Y260" s="17"/>
      <c r="Z260" s="17"/>
      <c r="AA260" s="17"/>
      <c r="AB260" s="18"/>
      <c r="AC260" s="16"/>
    </row>
    <row r="261" spans="1:29" s="19" customFormat="1" ht="31.9" hidden="1" customHeight="1" x14ac:dyDescent="0.25">
      <c r="A261" s="60"/>
      <c r="B261" s="53" t="str">
        <f>+[1]SB!A22</f>
        <v>SB.PY.1.4. PyP - Promoción y prevención médica</v>
      </c>
      <c r="C261" s="53"/>
      <c r="D261" s="12" t="s">
        <v>87</v>
      </c>
      <c r="E261" s="20" t="s">
        <v>175</v>
      </c>
      <c r="F261" s="20">
        <v>0</v>
      </c>
      <c r="G261" s="20">
        <v>15</v>
      </c>
      <c r="H261" s="12">
        <v>5</v>
      </c>
      <c r="I261" s="12">
        <v>0</v>
      </c>
      <c r="J261" s="33">
        <v>41</v>
      </c>
      <c r="K261" s="14">
        <f t="shared" si="138"/>
        <v>8.1999999999999993</v>
      </c>
      <c r="L261" s="15" t="str">
        <f t="shared" si="98"/>
        <v>MUY ALTO</v>
      </c>
      <c r="M261" s="14">
        <f t="shared" si="139"/>
        <v>0</v>
      </c>
      <c r="N261" s="15" t="str">
        <f t="shared" si="100"/>
        <v>MUY BAJO</v>
      </c>
      <c r="O261" s="14">
        <f t="shared" si="140"/>
        <v>0</v>
      </c>
      <c r="P261" s="15" t="str">
        <f t="shared" si="102"/>
        <v>MUY BAJO</v>
      </c>
      <c r="Q261" s="16"/>
      <c r="R261" s="16">
        <v>2</v>
      </c>
      <c r="S261" s="16">
        <f t="shared" si="142"/>
        <v>2</v>
      </c>
      <c r="T261" s="16">
        <v>0</v>
      </c>
      <c r="U261" s="16"/>
      <c r="V261" s="16"/>
      <c r="W261" s="17"/>
      <c r="X261" s="17"/>
      <c r="Y261" s="17"/>
      <c r="Z261" s="17"/>
      <c r="AA261" s="17"/>
      <c r="AB261" s="18"/>
      <c r="AC261" s="16"/>
    </row>
    <row r="262" spans="1:29" s="19" customFormat="1" ht="31.9" hidden="1" customHeight="1" x14ac:dyDescent="0.25">
      <c r="A262" s="60"/>
      <c r="B262" s="53" t="str">
        <f>+[1]SB!A23</f>
        <v>SB.PY.1.4. PyP - Promoción y prevención médica</v>
      </c>
      <c r="C262" s="53"/>
      <c r="D262" s="12" t="s">
        <v>71</v>
      </c>
      <c r="E262" s="20" t="s">
        <v>175</v>
      </c>
      <c r="F262" s="20">
        <v>20</v>
      </c>
      <c r="G262" s="20">
        <v>0</v>
      </c>
      <c r="H262" s="12">
        <v>0</v>
      </c>
      <c r="I262" s="12">
        <v>0</v>
      </c>
      <c r="J262" s="33">
        <v>0</v>
      </c>
      <c r="K262" s="14">
        <v>0</v>
      </c>
      <c r="L262" s="15" t="str">
        <f t="shared" si="98"/>
        <v>MUY BAJO</v>
      </c>
      <c r="M262" s="14">
        <f t="shared" si="139"/>
        <v>0</v>
      </c>
      <c r="N262" s="15" t="str">
        <f t="shared" si="100"/>
        <v>MUY BAJO</v>
      </c>
      <c r="O262" s="14">
        <f t="shared" si="140"/>
        <v>0</v>
      </c>
      <c r="P262" s="15" t="str">
        <f t="shared" si="102"/>
        <v>MUY BAJO</v>
      </c>
      <c r="Q262" s="16"/>
      <c r="R262" s="16">
        <v>10</v>
      </c>
      <c r="S262" s="16">
        <f t="shared" si="142"/>
        <v>10</v>
      </c>
      <c r="T262" s="16">
        <v>0</v>
      </c>
      <c r="U262" s="16"/>
      <c r="V262" s="16"/>
      <c r="W262" s="17"/>
      <c r="X262" s="17"/>
      <c r="Y262" s="17"/>
      <c r="Z262" s="17"/>
      <c r="AA262" s="17"/>
      <c r="AB262" s="18"/>
      <c r="AC262" s="16"/>
    </row>
    <row r="263" spans="1:29" s="19" customFormat="1" ht="31.9" hidden="1" customHeight="1" x14ac:dyDescent="0.25">
      <c r="A263" s="60"/>
      <c r="B263" s="53" t="str">
        <f>+[1]SB!A24</f>
        <v>SB.PY.1.5. PyP - Promoción y Prevención odontológica</v>
      </c>
      <c r="C263" s="53"/>
      <c r="D263" s="12" t="s">
        <v>65</v>
      </c>
      <c r="E263" s="20" t="s">
        <v>175</v>
      </c>
      <c r="F263" s="20">
        <v>0</v>
      </c>
      <c r="G263" s="20">
        <v>15</v>
      </c>
      <c r="H263" s="12">
        <v>5</v>
      </c>
      <c r="I263" s="12">
        <v>0</v>
      </c>
      <c r="J263" s="33">
        <v>1146</v>
      </c>
      <c r="K263" s="14">
        <f t="shared" si="138"/>
        <v>229.2</v>
      </c>
      <c r="L263" s="15" t="str">
        <f t="shared" si="98"/>
        <v>MUY ALTO</v>
      </c>
      <c r="M263" s="14">
        <f t="shared" si="139"/>
        <v>0</v>
      </c>
      <c r="N263" s="15" t="str">
        <f t="shared" si="100"/>
        <v>MUY BAJO</v>
      </c>
      <c r="O263" s="14">
        <f t="shared" si="140"/>
        <v>0</v>
      </c>
      <c r="P263" s="15" t="str">
        <f t="shared" si="102"/>
        <v>MUY BAJO</v>
      </c>
      <c r="Q263" s="16"/>
      <c r="R263" s="16">
        <v>5</v>
      </c>
      <c r="S263" s="16">
        <f t="shared" si="142"/>
        <v>5</v>
      </c>
      <c r="T263" s="16">
        <v>0</v>
      </c>
      <c r="U263" s="16"/>
      <c r="V263" s="16"/>
      <c r="W263" s="17"/>
      <c r="X263" s="17"/>
      <c r="Y263" s="17"/>
      <c r="Z263" s="17"/>
      <c r="AA263" s="17"/>
      <c r="AB263" s="18"/>
      <c r="AC263" s="16"/>
    </row>
    <row r="264" spans="1:29" s="19" customFormat="1" ht="31.9" hidden="1" customHeight="1" x14ac:dyDescent="0.25">
      <c r="A264" s="60"/>
      <c r="B264" s="53" t="str">
        <f>+[1]SB!A25</f>
        <v>SB.PY.1.5. PyP - Promoción y Prevención odontológica</v>
      </c>
      <c r="C264" s="53"/>
      <c r="D264" s="12" t="s">
        <v>68</v>
      </c>
      <c r="E264" s="20" t="s">
        <v>175</v>
      </c>
      <c r="F264" s="20">
        <v>0</v>
      </c>
      <c r="G264" s="20">
        <v>15</v>
      </c>
      <c r="H264" s="12">
        <v>5</v>
      </c>
      <c r="I264" s="12">
        <v>0</v>
      </c>
      <c r="J264" s="33">
        <v>60</v>
      </c>
      <c r="K264" s="14">
        <f t="shared" si="138"/>
        <v>12</v>
      </c>
      <c r="L264" s="15" t="str">
        <f t="shared" si="98"/>
        <v>MUY ALTO</v>
      </c>
      <c r="M264" s="14">
        <f t="shared" si="139"/>
        <v>0</v>
      </c>
      <c r="N264" s="15" t="str">
        <f t="shared" si="100"/>
        <v>MUY BAJO</v>
      </c>
      <c r="O264" s="14">
        <f t="shared" si="140"/>
        <v>0</v>
      </c>
      <c r="P264" s="15" t="str">
        <f t="shared" si="102"/>
        <v>MUY BAJO</v>
      </c>
      <c r="Q264" s="16"/>
      <c r="R264" s="16">
        <v>2</v>
      </c>
      <c r="S264" s="16">
        <f t="shared" si="142"/>
        <v>2</v>
      </c>
      <c r="T264" s="16">
        <v>0</v>
      </c>
      <c r="U264" s="16"/>
      <c r="V264" s="16"/>
      <c r="W264" s="17"/>
      <c r="X264" s="17"/>
      <c r="Y264" s="17"/>
      <c r="Z264" s="17"/>
      <c r="AA264" s="17"/>
      <c r="AB264" s="18"/>
      <c r="AC264" s="16"/>
    </row>
    <row r="265" spans="1:29" s="19" customFormat="1" ht="31.9" hidden="1" customHeight="1" x14ac:dyDescent="0.25">
      <c r="A265" s="60"/>
      <c r="B265" s="53" t="str">
        <f>+[1]SB!A26</f>
        <v>SB.PY.1.5. PyP - Promoción y Prevención odontológica</v>
      </c>
      <c r="C265" s="53"/>
      <c r="D265" s="12" t="s">
        <v>69</v>
      </c>
      <c r="E265" s="20" t="s">
        <v>175</v>
      </c>
      <c r="F265" s="20">
        <v>0</v>
      </c>
      <c r="G265" s="20">
        <v>15</v>
      </c>
      <c r="H265" s="12">
        <v>5</v>
      </c>
      <c r="I265" s="12">
        <v>0</v>
      </c>
      <c r="J265" s="33">
        <v>78</v>
      </c>
      <c r="K265" s="14">
        <f t="shared" si="138"/>
        <v>15.6</v>
      </c>
      <c r="L265" s="15" t="str">
        <f t="shared" si="98"/>
        <v>MUY ALTO</v>
      </c>
      <c r="M265" s="14">
        <f t="shared" si="139"/>
        <v>0</v>
      </c>
      <c r="N265" s="15" t="str">
        <f t="shared" si="100"/>
        <v>MUY BAJO</v>
      </c>
      <c r="O265" s="14">
        <f t="shared" si="140"/>
        <v>0</v>
      </c>
      <c r="P265" s="15" t="str">
        <f t="shared" si="102"/>
        <v>MUY BAJO</v>
      </c>
      <c r="Q265" s="16"/>
      <c r="R265" s="16">
        <v>2</v>
      </c>
      <c r="S265" s="16">
        <f t="shared" si="142"/>
        <v>2</v>
      </c>
      <c r="T265" s="16">
        <v>0</v>
      </c>
      <c r="U265" s="16"/>
      <c r="V265" s="16"/>
      <c r="W265" s="17"/>
      <c r="X265" s="17"/>
      <c r="Y265" s="17"/>
      <c r="Z265" s="17"/>
      <c r="AA265" s="17"/>
      <c r="AB265" s="18"/>
      <c r="AC265" s="16"/>
    </row>
    <row r="266" spans="1:29" s="19" customFormat="1" ht="31.9" hidden="1" customHeight="1" x14ac:dyDescent="0.25">
      <c r="A266" s="60"/>
      <c r="B266" s="53" t="str">
        <f>+[1]SB!A27</f>
        <v>SB.PY.1.5. PyP - Promoción y Prevención odontológica</v>
      </c>
      <c r="C266" s="53"/>
      <c r="D266" s="12" t="s">
        <v>87</v>
      </c>
      <c r="E266" s="20" t="s">
        <v>175</v>
      </c>
      <c r="F266" s="20">
        <v>0</v>
      </c>
      <c r="G266" s="20">
        <v>15</v>
      </c>
      <c r="H266" s="12">
        <v>5</v>
      </c>
      <c r="I266" s="12">
        <v>0</v>
      </c>
      <c r="J266" s="33">
        <v>89</v>
      </c>
      <c r="K266" s="14">
        <f t="shared" si="138"/>
        <v>17.8</v>
      </c>
      <c r="L266" s="15" t="str">
        <f t="shared" si="98"/>
        <v>MUY ALTO</v>
      </c>
      <c r="M266" s="14">
        <f t="shared" si="139"/>
        <v>0</v>
      </c>
      <c r="N266" s="15" t="str">
        <f t="shared" si="100"/>
        <v>MUY BAJO</v>
      </c>
      <c r="O266" s="14">
        <f t="shared" si="140"/>
        <v>0</v>
      </c>
      <c r="P266" s="15" t="str">
        <f t="shared" si="102"/>
        <v>MUY BAJO</v>
      </c>
      <c r="Q266" s="16"/>
      <c r="R266" s="16">
        <v>2</v>
      </c>
      <c r="S266" s="16">
        <f t="shared" si="142"/>
        <v>2</v>
      </c>
      <c r="T266" s="16">
        <v>0</v>
      </c>
      <c r="U266" s="16"/>
      <c r="V266" s="16"/>
      <c r="W266" s="17"/>
      <c r="X266" s="17"/>
      <c r="Y266" s="17"/>
      <c r="Z266" s="17"/>
      <c r="AA266" s="17"/>
      <c r="AB266" s="18"/>
      <c r="AC266" s="16"/>
    </row>
    <row r="267" spans="1:29" s="19" customFormat="1" ht="31.9" hidden="1" customHeight="1" x14ac:dyDescent="0.25">
      <c r="A267" s="60"/>
      <c r="B267" s="53" t="str">
        <f>+[1]SB!A28</f>
        <v>SB.PY.1.5. PyP - Promoción y Prevención odontológica</v>
      </c>
      <c r="C267" s="53"/>
      <c r="D267" s="12" t="s">
        <v>71</v>
      </c>
      <c r="E267" s="20" t="s">
        <v>175</v>
      </c>
      <c r="F267" s="20">
        <v>20</v>
      </c>
      <c r="G267" s="20">
        <v>0</v>
      </c>
      <c r="H267" s="12">
        <v>0</v>
      </c>
      <c r="I267" s="12">
        <v>0</v>
      </c>
      <c r="J267" s="33">
        <v>0</v>
      </c>
      <c r="K267" s="14">
        <v>0</v>
      </c>
      <c r="L267" s="15" t="str">
        <f t="shared" si="98"/>
        <v>MUY BAJO</v>
      </c>
      <c r="M267" s="14">
        <f t="shared" si="139"/>
        <v>0</v>
      </c>
      <c r="N267" s="15" t="str">
        <f t="shared" si="100"/>
        <v>MUY BAJO</v>
      </c>
      <c r="O267" s="14">
        <f t="shared" si="140"/>
        <v>0</v>
      </c>
      <c r="P267" s="15" t="str">
        <f t="shared" si="102"/>
        <v>MUY BAJO</v>
      </c>
      <c r="Q267" s="16"/>
      <c r="R267" s="16">
        <v>8</v>
      </c>
      <c r="S267" s="16">
        <f t="shared" si="142"/>
        <v>8</v>
      </c>
      <c r="T267" s="16">
        <v>0</v>
      </c>
      <c r="U267" s="16"/>
      <c r="V267" s="16"/>
      <c r="W267" s="17"/>
      <c r="X267" s="17"/>
      <c r="Y267" s="17"/>
      <c r="Z267" s="17"/>
      <c r="AA267" s="17"/>
      <c r="AB267" s="18"/>
      <c r="AC267" s="16"/>
    </row>
    <row r="268" spans="1:29" s="19" customFormat="1" ht="47.45" hidden="1" customHeight="1" x14ac:dyDescent="0.25">
      <c r="A268" s="60"/>
      <c r="B268" s="53" t="str">
        <f>+[1]SB!A29</f>
        <v>SB.PY.1.6. PyP - Promoción y prevención sicológica en Población Vulnerable</v>
      </c>
      <c r="C268" s="53"/>
      <c r="D268" s="12" t="s">
        <v>65</v>
      </c>
      <c r="E268" s="20" t="s">
        <v>175</v>
      </c>
      <c r="F268" s="20">
        <v>0</v>
      </c>
      <c r="G268" s="20">
        <v>30</v>
      </c>
      <c r="H268" s="12">
        <v>10</v>
      </c>
      <c r="I268" s="12">
        <v>0</v>
      </c>
      <c r="J268" s="33">
        <v>1303</v>
      </c>
      <c r="K268" s="14">
        <f t="shared" si="138"/>
        <v>130.30000000000001</v>
      </c>
      <c r="L268" s="15" t="str">
        <f t="shared" si="98"/>
        <v>MUY ALTO</v>
      </c>
      <c r="M268" s="14">
        <f t="shared" si="139"/>
        <v>0</v>
      </c>
      <c r="N268" s="15" t="str">
        <f t="shared" si="100"/>
        <v>MUY BAJO</v>
      </c>
      <c r="O268" s="14">
        <f t="shared" si="140"/>
        <v>0</v>
      </c>
      <c r="P268" s="15" t="str">
        <f t="shared" si="102"/>
        <v>MUY BAJO</v>
      </c>
      <c r="Q268" s="16"/>
      <c r="R268" s="16">
        <v>7</v>
      </c>
      <c r="S268" s="16">
        <f t="shared" si="142"/>
        <v>7</v>
      </c>
      <c r="T268" s="16">
        <v>6</v>
      </c>
      <c r="U268" s="16"/>
      <c r="V268" s="16"/>
      <c r="W268" s="17"/>
      <c r="X268" s="17"/>
      <c r="Y268" s="17"/>
      <c r="Z268" s="17"/>
      <c r="AA268" s="17"/>
      <c r="AB268" s="18"/>
      <c r="AC268" s="16"/>
    </row>
    <row r="269" spans="1:29" s="19" customFormat="1" ht="47.45" hidden="1" customHeight="1" x14ac:dyDescent="0.25">
      <c r="A269" s="60"/>
      <c r="B269" s="53" t="str">
        <f>+[1]SB!A30</f>
        <v>SB.PY.1.6. PyP - Promoción y prevención sicológica en Población Vulnerable</v>
      </c>
      <c r="C269" s="53"/>
      <c r="D269" s="12" t="s">
        <v>68</v>
      </c>
      <c r="E269" s="20" t="s">
        <v>175</v>
      </c>
      <c r="F269" s="20">
        <v>0</v>
      </c>
      <c r="G269" s="20">
        <v>15</v>
      </c>
      <c r="H269" s="12">
        <v>5</v>
      </c>
      <c r="I269" s="12">
        <v>0</v>
      </c>
      <c r="J269" s="33">
        <v>79</v>
      </c>
      <c r="K269" s="14">
        <f t="shared" si="138"/>
        <v>15.8</v>
      </c>
      <c r="L269" s="15" t="str">
        <f t="shared" si="98"/>
        <v>MUY ALTO</v>
      </c>
      <c r="M269" s="14">
        <f t="shared" si="139"/>
        <v>0</v>
      </c>
      <c r="N269" s="15" t="str">
        <f t="shared" si="100"/>
        <v>MUY BAJO</v>
      </c>
      <c r="O269" s="14">
        <f t="shared" si="140"/>
        <v>0</v>
      </c>
      <c r="P269" s="15" t="str">
        <f t="shared" si="102"/>
        <v>MUY BAJO</v>
      </c>
      <c r="Q269" s="16"/>
      <c r="R269" s="16">
        <v>2</v>
      </c>
      <c r="S269" s="16">
        <f t="shared" si="142"/>
        <v>2</v>
      </c>
      <c r="T269" s="16">
        <v>0</v>
      </c>
      <c r="U269" s="16"/>
      <c r="V269" s="16"/>
      <c r="W269" s="17"/>
      <c r="X269" s="17"/>
      <c r="Y269" s="17"/>
      <c r="Z269" s="17"/>
      <c r="AA269" s="17"/>
      <c r="AB269" s="18"/>
      <c r="AC269" s="16"/>
    </row>
    <row r="270" spans="1:29" s="19" customFormat="1" ht="47.45" hidden="1" customHeight="1" x14ac:dyDescent="0.25">
      <c r="A270" s="60"/>
      <c r="B270" s="53" t="str">
        <f>+[1]SB!A31</f>
        <v>SB.PY.1.6. PyP - Promoción y prevención sicológica en Población Vulnerable</v>
      </c>
      <c r="C270" s="53"/>
      <c r="D270" s="12" t="s">
        <v>69</v>
      </c>
      <c r="E270" s="20" t="s">
        <v>175</v>
      </c>
      <c r="F270" s="20">
        <v>0</v>
      </c>
      <c r="G270" s="20">
        <v>15</v>
      </c>
      <c r="H270" s="12">
        <v>5</v>
      </c>
      <c r="I270" s="12">
        <v>0</v>
      </c>
      <c r="J270" s="33">
        <v>40</v>
      </c>
      <c r="K270" s="14">
        <f t="shared" si="138"/>
        <v>8</v>
      </c>
      <c r="L270" s="15" t="str">
        <f t="shared" si="98"/>
        <v>MUY ALTO</v>
      </c>
      <c r="M270" s="14">
        <f t="shared" si="139"/>
        <v>0</v>
      </c>
      <c r="N270" s="15" t="str">
        <f t="shared" si="100"/>
        <v>MUY BAJO</v>
      </c>
      <c r="O270" s="14">
        <f t="shared" si="140"/>
        <v>0</v>
      </c>
      <c r="P270" s="15" t="str">
        <f t="shared" si="102"/>
        <v>MUY BAJO</v>
      </c>
      <c r="Q270" s="16"/>
      <c r="R270" s="16">
        <v>2</v>
      </c>
      <c r="S270" s="16">
        <f t="shared" si="142"/>
        <v>2</v>
      </c>
      <c r="T270" s="16">
        <v>0</v>
      </c>
      <c r="U270" s="16"/>
      <c r="V270" s="16"/>
      <c r="W270" s="17"/>
      <c r="X270" s="17"/>
      <c r="Y270" s="17"/>
      <c r="Z270" s="17"/>
      <c r="AA270" s="17"/>
      <c r="AB270" s="18"/>
      <c r="AC270" s="16"/>
    </row>
    <row r="271" spans="1:29" s="19" customFormat="1" ht="47.45" hidden="1" customHeight="1" x14ac:dyDescent="0.25">
      <c r="A271" s="60"/>
      <c r="B271" s="53" t="str">
        <f>+[1]SB!A32</f>
        <v>SB.PY.1.6. PyP - Promoción y prevención sicológica en Población Vulnerable</v>
      </c>
      <c r="C271" s="53"/>
      <c r="D271" s="12" t="s">
        <v>87</v>
      </c>
      <c r="E271" s="20" t="s">
        <v>175</v>
      </c>
      <c r="F271" s="20">
        <v>0</v>
      </c>
      <c r="G271" s="20">
        <v>15</v>
      </c>
      <c r="H271" s="12">
        <v>5</v>
      </c>
      <c r="I271" s="12">
        <v>0</v>
      </c>
      <c r="J271" s="33">
        <v>83</v>
      </c>
      <c r="K271" s="14">
        <f t="shared" si="138"/>
        <v>16.600000000000001</v>
      </c>
      <c r="L271" s="15" t="str">
        <f t="shared" si="98"/>
        <v>MUY ALTO</v>
      </c>
      <c r="M271" s="14">
        <f t="shared" si="139"/>
        <v>0</v>
      </c>
      <c r="N271" s="15" t="str">
        <f t="shared" si="100"/>
        <v>MUY BAJO</v>
      </c>
      <c r="O271" s="14">
        <f t="shared" si="140"/>
        <v>0</v>
      </c>
      <c r="P271" s="15" t="str">
        <f t="shared" si="102"/>
        <v>MUY BAJO</v>
      </c>
      <c r="Q271" s="16"/>
      <c r="R271" s="16">
        <v>2</v>
      </c>
      <c r="S271" s="16">
        <f t="shared" si="142"/>
        <v>2</v>
      </c>
      <c r="T271" s="16">
        <v>0</v>
      </c>
      <c r="U271" s="16"/>
      <c r="V271" s="16"/>
      <c r="W271" s="17"/>
      <c r="X271" s="17"/>
      <c r="Y271" s="17"/>
      <c r="Z271" s="17"/>
      <c r="AA271" s="17"/>
      <c r="AB271" s="18"/>
      <c r="AC271" s="16"/>
    </row>
    <row r="272" spans="1:29" s="19" customFormat="1" ht="47.45" hidden="1" customHeight="1" x14ac:dyDescent="0.25">
      <c r="A272" s="60"/>
      <c r="B272" s="53" t="str">
        <f>+[1]SB!A33</f>
        <v>SB.PY.1.6. PyP - Promoción y prevención sicológica en Población Vulnerable</v>
      </c>
      <c r="C272" s="53"/>
      <c r="D272" s="12" t="s">
        <v>71</v>
      </c>
      <c r="E272" s="20" t="s">
        <v>175</v>
      </c>
      <c r="F272" s="20">
        <v>20</v>
      </c>
      <c r="G272" s="20">
        <v>0</v>
      </c>
      <c r="H272" s="12">
        <v>0</v>
      </c>
      <c r="I272" s="12">
        <v>0</v>
      </c>
      <c r="J272" s="33">
        <v>0</v>
      </c>
      <c r="K272" s="14">
        <v>0</v>
      </c>
      <c r="L272" s="15" t="str">
        <f t="shared" si="98"/>
        <v>MUY BAJO</v>
      </c>
      <c r="M272" s="14">
        <f t="shared" si="139"/>
        <v>0</v>
      </c>
      <c r="N272" s="15" t="str">
        <f t="shared" si="100"/>
        <v>MUY BAJO</v>
      </c>
      <c r="O272" s="14">
        <f t="shared" si="140"/>
        <v>0</v>
      </c>
      <c r="P272" s="15" t="str">
        <f t="shared" si="102"/>
        <v>MUY BAJO</v>
      </c>
      <c r="Q272" s="16"/>
      <c r="R272" s="16">
        <v>28</v>
      </c>
      <c r="S272" s="16">
        <f t="shared" si="142"/>
        <v>28</v>
      </c>
      <c r="T272" s="16">
        <v>0</v>
      </c>
      <c r="U272" s="16"/>
      <c r="V272" s="16"/>
      <c r="W272" s="17"/>
      <c r="X272" s="17"/>
      <c r="Y272" s="17"/>
      <c r="Z272" s="17"/>
      <c r="AA272" s="17"/>
      <c r="AB272" s="18"/>
      <c r="AC272" s="16"/>
    </row>
    <row r="273" spans="1:29" s="19" customFormat="1" ht="47.45" hidden="1" customHeight="1" x14ac:dyDescent="0.25">
      <c r="A273" s="60"/>
      <c r="B273" s="53" t="str">
        <f>+[1]SB!A34</f>
        <v>SB.PY.1.7. Formación sanologica para la comunidad universitaria --USCO SALUDABLE--</v>
      </c>
      <c r="C273" s="53"/>
      <c r="D273" s="12" t="s">
        <v>65</v>
      </c>
      <c r="E273" s="20" t="s">
        <v>176</v>
      </c>
      <c r="F273" s="20">
        <v>0</v>
      </c>
      <c r="G273" s="20">
        <v>17082</v>
      </c>
      <c r="H273" s="12">
        <v>5694</v>
      </c>
      <c r="I273" s="12">
        <v>0</v>
      </c>
      <c r="J273" s="33">
        <v>186</v>
      </c>
      <c r="K273" s="14">
        <f t="shared" si="138"/>
        <v>3.2665964172813484E-2</v>
      </c>
      <c r="L273" s="15" t="str">
        <f t="shared" si="98"/>
        <v>MUY BAJO</v>
      </c>
      <c r="M273" s="14">
        <f t="shared" si="139"/>
        <v>0</v>
      </c>
      <c r="N273" s="15" t="str">
        <f t="shared" si="100"/>
        <v>MUY BAJO</v>
      </c>
      <c r="O273" s="14">
        <f t="shared" si="140"/>
        <v>0</v>
      </c>
      <c r="P273" s="15" t="str">
        <f t="shared" si="102"/>
        <v>MUY BAJO</v>
      </c>
      <c r="Q273" s="16"/>
      <c r="R273" s="16">
        <v>88</v>
      </c>
      <c r="S273" s="16">
        <f t="shared" si="142"/>
        <v>88</v>
      </c>
      <c r="T273" s="16">
        <v>48</v>
      </c>
      <c r="U273" s="16"/>
      <c r="V273" s="16"/>
      <c r="W273" s="17"/>
      <c r="X273" s="17"/>
      <c r="Y273" s="17"/>
      <c r="Z273" s="17"/>
      <c r="AA273" s="17"/>
      <c r="AB273" s="18"/>
      <c r="AC273" s="16"/>
    </row>
    <row r="274" spans="1:29" s="19" customFormat="1" ht="47.45" hidden="1" customHeight="1" x14ac:dyDescent="0.25">
      <c r="A274" s="60"/>
      <c r="B274" s="53" t="str">
        <f>+[1]SB!A35</f>
        <v>SB.PY.1.7. Formación sanologica para la comunidad universitaria --USCO SALUDABLE--</v>
      </c>
      <c r="C274" s="53"/>
      <c r="D274" s="12" t="s">
        <v>68</v>
      </c>
      <c r="E274" s="20" t="s">
        <v>176</v>
      </c>
      <c r="F274" s="20">
        <v>0</v>
      </c>
      <c r="G274" s="20">
        <v>900</v>
      </c>
      <c r="H274" s="12">
        <v>300</v>
      </c>
      <c r="I274" s="12">
        <v>0</v>
      </c>
      <c r="J274" s="33">
        <v>0</v>
      </c>
      <c r="K274" s="14">
        <f t="shared" si="138"/>
        <v>0</v>
      </c>
      <c r="L274" s="15" t="str">
        <f t="shared" si="98"/>
        <v>MUY BAJO</v>
      </c>
      <c r="M274" s="14">
        <f t="shared" si="139"/>
        <v>0</v>
      </c>
      <c r="N274" s="15" t="str">
        <f t="shared" si="100"/>
        <v>MUY BAJO</v>
      </c>
      <c r="O274" s="14">
        <f t="shared" si="140"/>
        <v>0</v>
      </c>
      <c r="P274" s="15" t="str">
        <f t="shared" si="102"/>
        <v>MUY BAJO</v>
      </c>
      <c r="Q274" s="16"/>
      <c r="R274" s="16">
        <v>8</v>
      </c>
      <c r="S274" s="16">
        <f t="shared" si="142"/>
        <v>8</v>
      </c>
      <c r="T274" s="16">
        <v>0</v>
      </c>
      <c r="U274" s="16"/>
      <c r="V274" s="16"/>
      <c r="W274" s="17"/>
      <c r="X274" s="17"/>
      <c r="Y274" s="17"/>
      <c r="Z274" s="17"/>
      <c r="AA274" s="17"/>
      <c r="AB274" s="18"/>
      <c r="AC274" s="16"/>
    </row>
    <row r="275" spans="1:29" s="19" customFormat="1" ht="47.45" hidden="1" customHeight="1" x14ac:dyDescent="0.25">
      <c r="A275" s="60"/>
      <c r="B275" s="53" t="str">
        <f>+[1]SB!A36</f>
        <v>SB.PY.1.7. Formación sanologica para la comunidad universitaria --USCO SALUDABLE--</v>
      </c>
      <c r="C275" s="53"/>
      <c r="D275" s="12" t="s">
        <v>69</v>
      </c>
      <c r="E275" s="20" t="s">
        <v>176</v>
      </c>
      <c r="F275" s="20">
        <v>0</v>
      </c>
      <c r="G275" s="20">
        <v>900</v>
      </c>
      <c r="H275" s="12">
        <v>300</v>
      </c>
      <c r="I275" s="12">
        <v>0</v>
      </c>
      <c r="J275" s="33">
        <v>0</v>
      </c>
      <c r="K275" s="14">
        <f t="shared" si="138"/>
        <v>0</v>
      </c>
      <c r="L275" s="15" t="str">
        <f t="shared" si="98"/>
        <v>MUY BAJO</v>
      </c>
      <c r="M275" s="14">
        <f t="shared" si="139"/>
        <v>0</v>
      </c>
      <c r="N275" s="15" t="str">
        <f t="shared" si="100"/>
        <v>MUY BAJO</v>
      </c>
      <c r="O275" s="14">
        <f t="shared" si="140"/>
        <v>0</v>
      </c>
      <c r="P275" s="15" t="str">
        <f t="shared" si="102"/>
        <v>MUY BAJO</v>
      </c>
      <c r="Q275" s="16"/>
      <c r="R275" s="16">
        <v>8</v>
      </c>
      <c r="S275" s="16">
        <f t="shared" si="142"/>
        <v>8</v>
      </c>
      <c r="T275" s="16">
        <v>0</v>
      </c>
      <c r="U275" s="16"/>
      <c r="V275" s="16"/>
      <c r="W275" s="17"/>
      <c r="X275" s="17"/>
      <c r="Y275" s="17"/>
      <c r="Z275" s="17"/>
      <c r="AA275" s="17"/>
      <c r="AB275" s="18"/>
      <c r="AC275" s="16"/>
    </row>
    <row r="276" spans="1:29" s="19" customFormat="1" ht="44.45" hidden="1" customHeight="1" x14ac:dyDescent="0.25">
      <c r="A276" s="60"/>
      <c r="B276" s="53" t="str">
        <f>+[1]SB!A37</f>
        <v>SB.PY.1.7. Formación sanologica para la comunidad universitaria --USCO SALUDABLE--</v>
      </c>
      <c r="C276" s="53"/>
      <c r="D276" s="12" t="s">
        <v>87</v>
      </c>
      <c r="E276" s="20" t="s">
        <v>176</v>
      </c>
      <c r="F276" s="20">
        <v>0</v>
      </c>
      <c r="G276" s="20">
        <v>1200</v>
      </c>
      <c r="H276" s="12">
        <v>400</v>
      </c>
      <c r="I276" s="12">
        <v>0</v>
      </c>
      <c r="J276" s="33">
        <v>0</v>
      </c>
      <c r="K276" s="14">
        <f t="shared" si="138"/>
        <v>0</v>
      </c>
      <c r="L276" s="15" t="str">
        <f t="shared" si="98"/>
        <v>MUY BAJO</v>
      </c>
      <c r="M276" s="14">
        <f t="shared" si="139"/>
        <v>0</v>
      </c>
      <c r="N276" s="15" t="str">
        <f t="shared" si="100"/>
        <v>MUY BAJO</v>
      </c>
      <c r="O276" s="14">
        <f t="shared" si="140"/>
        <v>0</v>
      </c>
      <c r="P276" s="15" t="str">
        <f t="shared" si="102"/>
        <v>MUY BAJO</v>
      </c>
      <c r="Q276" s="16"/>
      <c r="R276" s="16">
        <v>10</v>
      </c>
      <c r="S276" s="16">
        <f t="shared" si="142"/>
        <v>10</v>
      </c>
      <c r="T276" s="16">
        <v>0</v>
      </c>
      <c r="U276" s="16"/>
      <c r="V276" s="16"/>
      <c r="W276" s="17"/>
      <c r="X276" s="17"/>
      <c r="Y276" s="17"/>
      <c r="Z276" s="17"/>
      <c r="AA276" s="17"/>
      <c r="AB276" s="18"/>
      <c r="AC276" s="16"/>
    </row>
    <row r="277" spans="1:29" s="19" customFormat="1" ht="44.45" hidden="1" customHeight="1" x14ac:dyDescent="0.25">
      <c r="A277" s="60"/>
      <c r="B277" s="53" t="str">
        <f>+[1]SB!A38</f>
        <v>SB.PY.1.7. Formación sanologica para la comunidad universitaria --USCO SALUDABLE--</v>
      </c>
      <c r="C277" s="53"/>
      <c r="D277" s="12" t="s">
        <v>71</v>
      </c>
      <c r="E277" s="20" t="s">
        <v>176</v>
      </c>
      <c r="F277" s="20">
        <v>6634</v>
      </c>
      <c r="G277" s="20">
        <v>0</v>
      </c>
      <c r="H277" s="12">
        <v>0</v>
      </c>
      <c r="I277" s="12">
        <v>0</v>
      </c>
      <c r="J277" s="33">
        <v>0</v>
      </c>
      <c r="K277" s="14">
        <v>0</v>
      </c>
      <c r="L277" s="15" t="str">
        <f t="shared" si="98"/>
        <v>MUY BAJO</v>
      </c>
      <c r="M277" s="14">
        <f t="shared" si="139"/>
        <v>0</v>
      </c>
      <c r="N277" s="15" t="str">
        <f t="shared" si="100"/>
        <v>MUY BAJO</v>
      </c>
      <c r="O277" s="14">
        <f t="shared" si="140"/>
        <v>0</v>
      </c>
      <c r="P277" s="15" t="str">
        <f t="shared" si="102"/>
        <v>MUY BAJO</v>
      </c>
      <c r="Q277" s="16"/>
      <c r="R277" s="16">
        <v>28</v>
      </c>
      <c r="S277" s="16">
        <f t="shared" si="142"/>
        <v>28</v>
      </c>
      <c r="T277" s="16">
        <v>0</v>
      </c>
      <c r="U277" s="16"/>
      <c r="V277" s="16"/>
      <c r="W277" s="17"/>
      <c r="X277" s="17"/>
      <c r="Y277" s="17"/>
      <c r="Z277" s="17"/>
      <c r="AA277" s="17"/>
      <c r="AB277" s="18"/>
      <c r="AC277" s="16"/>
    </row>
    <row r="278" spans="1:29" ht="28.15" customHeight="1" thickBot="1" x14ac:dyDescent="0.3">
      <c r="A278" s="60"/>
      <c r="B278" s="52" t="s">
        <v>44</v>
      </c>
      <c r="C278" s="52"/>
      <c r="D278" s="23"/>
      <c r="E278" s="23"/>
      <c r="F278" s="23"/>
      <c r="G278" s="23"/>
      <c r="H278" s="23"/>
      <c r="I278" s="23"/>
      <c r="J278" s="23"/>
      <c r="K278" s="24">
        <f>AVERAGE(K244:K277)</f>
        <v>20.00675956661237</v>
      </c>
      <c r="L278" s="15" t="str">
        <f t="shared" si="98"/>
        <v>MUY ALTO</v>
      </c>
      <c r="M278" s="24">
        <f>AVERAGE(M244:M277)</f>
        <v>0.21713501125265833</v>
      </c>
      <c r="N278" s="15" t="str">
        <f t="shared" si="100"/>
        <v>BAJO</v>
      </c>
      <c r="O278" s="24">
        <f>AVERAGE(O244:O277)</f>
        <v>2.7267496812640454E-2</v>
      </c>
      <c r="P278" s="15" t="str">
        <f t="shared" si="102"/>
        <v>MUY BAJO</v>
      </c>
      <c r="Q278" s="25">
        <f t="shared" ref="Q278" si="146">SUM(Q244:Q277)</f>
        <v>223</v>
      </c>
      <c r="R278" s="25">
        <v>594</v>
      </c>
      <c r="S278" s="25">
        <f t="shared" ref="S278:U278" si="147">SUM(S244:S277)</f>
        <v>371</v>
      </c>
      <c r="T278" s="25">
        <v>163</v>
      </c>
      <c r="U278" s="25">
        <f t="shared" si="147"/>
        <v>0</v>
      </c>
      <c r="V278" s="25">
        <f t="shared" ref="V278:Z278" si="148">SUM(V244:V250)</f>
        <v>286</v>
      </c>
      <c r="W278" s="25">
        <f t="shared" si="148"/>
        <v>190</v>
      </c>
      <c r="X278" s="25">
        <f t="shared" si="148"/>
        <v>199</v>
      </c>
      <c r="Y278" s="25" t="e">
        <f t="shared" si="148"/>
        <v>#DIV/0!</v>
      </c>
      <c r="Z278" s="25" t="e">
        <f t="shared" si="148"/>
        <v>#DIV/0!</v>
      </c>
      <c r="AA278" s="27"/>
      <c r="AC278" s="25">
        <v>360</v>
      </c>
    </row>
    <row r="279" spans="1:29" s="19" customFormat="1" ht="28.15" hidden="1" customHeight="1" x14ac:dyDescent="0.25">
      <c r="A279" s="60"/>
      <c r="B279" s="53" t="str">
        <f>+[1]SB!A45</f>
        <v>SB.PY.2.1. Formación Deportiva en las diferentes disciplinas.</v>
      </c>
      <c r="C279" s="53"/>
      <c r="D279" s="12" t="s">
        <v>65</v>
      </c>
      <c r="E279" s="20" t="s">
        <v>177</v>
      </c>
      <c r="F279" s="20">
        <v>0</v>
      </c>
      <c r="G279" s="20">
        <v>48</v>
      </c>
      <c r="H279" s="12">
        <v>16</v>
      </c>
      <c r="I279" s="12">
        <v>0</v>
      </c>
      <c r="J279" s="33">
        <v>33</v>
      </c>
      <c r="K279" s="14">
        <f t="shared" ref="K279:K292" si="149">+J279/H279</f>
        <v>2.0625</v>
      </c>
      <c r="L279" s="15" t="str">
        <f t="shared" si="98"/>
        <v>MUY ALTO</v>
      </c>
      <c r="M279" s="14">
        <f t="shared" ref="M279:M293" si="150">+Q279/R279</f>
        <v>0</v>
      </c>
      <c r="N279" s="15" t="str">
        <f t="shared" si="100"/>
        <v>MUY BAJO</v>
      </c>
      <c r="O279" s="14">
        <f t="shared" ref="O279:O293" si="151">+K279*M279</f>
        <v>0</v>
      </c>
      <c r="P279" s="15" t="str">
        <f t="shared" si="102"/>
        <v>MUY BAJO</v>
      </c>
      <c r="Q279" s="16">
        <f t="shared" ref="Q279:Q281" si="152">+T279+U279</f>
        <v>0</v>
      </c>
      <c r="R279" s="16">
        <v>21</v>
      </c>
      <c r="S279" s="16">
        <f t="shared" ref="S279:S293" si="153">+R279-Q279</f>
        <v>21</v>
      </c>
      <c r="T279" s="16">
        <v>0</v>
      </c>
      <c r="U279" s="16">
        <v>0</v>
      </c>
      <c r="V279" s="16">
        <v>50</v>
      </c>
      <c r="W279" s="17">
        <f>ROUND(X279*$X$430/$S$431,0)</f>
        <v>45</v>
      </c>
      <c r="X279" s="17">
        <v>47</v>
      </c>
      <c r="Y279" s="17" t="e">
        <f>ROUND(Z279*$Z$430/$Z$431,0)</f>
        <v>#DIV/0!</v>
      </c>
      <c r="Z279" s="17" t="e">
        <f>+ROUND(AA279*$Z$430/$Z$431,0)</f>
        <v>#DIV/0!</v>
      </c>
      <c r="AA279" s="17">
        <f>ROUND('[2]P. ACCIÓN CONSOLIDADO SEPT.21'!$CF86/1000000,0)</f>
        <v>3</v>
      </c>
      <c r="AB279" s="18">
        <f>+'[3]P. ACCIÓN A 30 DIC DE 2021 '!$AH85</f>
        <v>7983002</v>
      </c>
      <c r="AC279" s="16">
        <v>50</v>
      </c>
    </row>
    <row r="280" spans="1:29" s="19" customFormat="1" ht="28.15" hidden="1" customHeight="1" x14ac:dyDescent="0.25">
      <c r="A280" s="60"/>
      <c r="B280" s="53" t="str">
        <f>+[1]SB!A46</f>
        <v>SB.PY.2.1. Formación Deportiva en las diferentes disciplinas.</v>
      </c>
      <c r="C280" s="53"/>
      <c r="D280" s="12" t="s">
        <v>68</v>
      </c>
      <c r="E280" s="20" t="s">
        <v>177</v>
      </c>
      <c r="F280" s="20">
        <v>0</v>
      </c>
      <c r="G280" s="20">
        <v>17</v>
      </c>
      <c r="H280" s="12">
        <v>5</v>
      </c>
      <c r="I280" s="12">
        <v>0</v>
      </c>
      <c r="J280" s="33">
        <v>0</v>
      </c>
      <c r="K280" s="14">
        <f t="shared" si="149"/>
        <v>0</v>
      </c>
      <c r="L280" s="15" t="str">
        <f t="shared" si="98"/>
        <v>MUY BAJO</v>
      </c>
      <c r="M280" s="14">
        <f t="shared" si="150"/>
        <v>0</v>
      </c>
      <c r="N280" s="15" t="str">
        <f t="shared" si="100"/>
        <v>MUY BAJO</v>
      </c>
      <c r="O280" s="14">
        <f t="shared" si="151"/>
        <v>0</v>
      </c>
      <c r="P280" s="15" t="str">
        <f t="shared" si="102"/>
        <v>MUY BAJO</v>
      </c>
      <c r="Q280" s="16">
        <f t="shared" si="152"/>
        <v>0</v>
      </c>
      <c r="R280" s="16">
        <v>10</v>
      </c>
      <c r="S280" s="16">
        <f t="shared" si="153"/>
        <v>10</v>
      </c>
      <c r="T280" s="16">
        <v>0</v>
      </c>
      <c r="U280" s="16">
        <v>0</v>
      </c>
      <c r="V280" s="16">
        <v>341</v>
      </c>
      <c r="W280" s="17">
        <f>ROUND(X280*$X$430/$S$431,0)</f>
        <v>195</v>
      </c>
      <c r="X280" s="17">
        <v>204</v>
      </c>
      <c r="Y280" s="17" t="e">
        <f>ROUND(Z280*$Z$430/$Z$431,0)</f>
        <v>#DIV/0!</v>
      </c>
      <c r="Z280" s="17" t="e">
        <f>+ROUND(AA280*$Z$430/$Z$431,0)</f>
        <v>#DIV/0!</v>
      </c>
      <c r="AA280" s="17">
        <f>ROUND('[2]P. ACCIÓN CONSOLIDADO SEPT.21'!$CF87/1000000,0)</f>
        <v>220</v>
      </c>
      <c r="AB280" s="18">
        <f>+'[3]P. ACCIÓN A 30 DIC DE 2021 '!$AH86</f>
        <v>280510000</v>
      </c>
      <c r="AC280" s="16">
        <v>411</v>
      </c>
    </row>
    <row r="281" spans="1:29" s="19" customFormat="1" ht="28.15" hidden="1" customHeight="1" x14ac:dyDescent="0.25">
      <c r="A281" s="60"/>
      <c r="B281" s="53" t="str">
        <f>+[1]SB!A47</f>
        <v>SB.PY.2.1. Formación Deportiva en las diferentes disciplinas.</v>
      </c>
      <c r="C281" s="53"/>
      <c r="D281" s="12" t="s">
        <v>69</v>
      </c>
      <c r="E281" s="20" t="s">
        <v>177</v>
      </c>
      <c r="F281" s="20">
        <v>0</v>
      </c>
      <c r="G281" s="20">
        <v>16</v>
      </c>
      <c r="H281" s="12">
        <v>5</v>
      </c>
      <c r="I281" s="12">
        <v>0</v>
      </c>
      <c r="J281" s="33">
        <v>0</v>
      </c>
      <c r="K281" s="14">
        <f t="shared" si="149"/>
        <v>0</v>
      </c>
      <c r="L281" s="15" t="str">
        <f t="shared" si="98"/>
        <v>MUY BAJO</v>
      </c>
      <c r="M281" s="14">
        <f t="shared" si="150"/>
        <v>0</v>
      </c>
      <c r="N281" s="15" t="str">
        <f t="shared" si="100"/>
        <v>MUY BAJO</v>
      </c>
      <c r="O281" s="14">
        <f t="shared" si="151"/>
        <v>0</v>
      </c>
      <c r="P281" s="15" t="str">
        <f t="shared" si="102"/>
        <v>MUY BAJO</v>
      </c>
      <c r="Q281" s="16">
        <f t="shared" si="152"/>
        <v>0</v>
      </c>
      <c r="R281" s="16">
        <v>10</v>
      </c>
      <c r="S281" s="16">
        <f t="shared" si="153"/>
        <v>10</v>
      </c>
      <c r="T281" s="16">
        <v>0</v>
      </c>
      <c r="U281" s="16">
        <v>0</v>
      </c>
      <c r="V281" s="16">
        <v>0</v>
      </c>
      <c r="W281" s="17">
        <f>ROUND(X281*$X$430/$S$431,0)</f>
        <v>0</v>
      </c>
      <c r="X281" s="17">
        <v>0</v>
      </c>
      <c r="Y281" s="17" t="e">
        <f>ROUND(Z281*$Z$430/$Z$431,0)</f>
        <v>#DIV/0!</v>
      </c>
      <c r="Z281" s="17" t="e">
        <f>+ROUND(AA281*$Z$430/$Z$431,0)</f>
        <v>#DIV/0!</v>
      </c>
      <c r="AA281" s="17">
        <f>ROUND('[2]P. ACCIÓN CONSOLIDADO SEPT.21'!$CF88/1000000,0)</f>
        <v>92</v>
      </c>
      <c r="AB281" s="18">
        <f>+'[3]P. ACCIÓN A 30 DIC DE 2021 '!$AH87</f>
        <v>102004156</v>
      </c>
      <c r="AC281" s="16">
        <v>86</v>
      </c>
    </row>
    <row r="282" spans="1:29" s="19" customFormat="1" ht="28.15" hidden="1" customHeight="1" x14ac:dyDescent="0.25">
      <c r="A282" s="60"/>
      <c r="B282" s="53" t="str">
        <f>+[1]SB!A48</f>
        <v>SB.PY.2.1. Formación Deportiva en las diferentes disciplinas.</v>
      </c>
      <c r="C282" s="53"/>
      <c r="D282" s="12" t="s">
        <v>87</v>
      </c>
      <c r="E282" s="20" t="s">
        <v>177</v>
      </c>
      <c r="F282" s="20">
        <v>0</v>
      </c>
      <c r="G282" s="20">
        <v>18</v>
      </c>
      <c r="H282" s="12">
        <v>6</v>
      </c>
      <c r="I282" s="12">
        <v>0</v>
      </c>
      <c r="J282" s="33">
        <v>0</v>
      </c>
      <c r="K282" s="14">
        <f t="shared" si="149"/>
        <v>0</v>
      </c>
      <c r="L282" s="15" t="str">
        <f t="shared" si="98"/>
        <v>MUY BAJO</v>
      </c>
      <c r="M282" s="14">
        <f t="shared" si="150"/>
        <v>0</v>
      </c>
      <c r="N282" s="15" t="str">
        <f t="shared" si="100"/>
        <v>MUY BAJO</v>
      </c>
      <c r="O282" s="14">
        <f t="shared" si="151"/>
        <v>0</v>
      </c>
      <c r="P282" s="15" t="str">
        <f t="shared" si="102"/>
        <v>MUY BAJO</v>
      </c>
      <c r="Q282" s="16"/>
      <c r="R282" s="16">
        <v>10</v>
      </c>
      <c r="S282" s="16">
        <f t="shared" si="153"/>
        <v>10</v>
      </c>
      <c r="T282" s="16">
        <v>0</v>
      </c>
      <c r="U282" s="16"/>
      <c r="V282" s="16"/>
      <c r="W282" s="17"/>
      <c r="X282" s="17"/>
      <c r="Y282" s="17"/>
      <c r="Z282" s="17"/>
      <c r="AA282" s="17"/>
      <c r="AB282" s="18"/>
      <c r="AC282" s="16"/>
    </row>
    <row r="283" spans="1:29" s="19" customFormat="1" ht="28.15" hidden="1" customHeight="1" x14ac:dyDescent="0.25">
      <c r="A283" s="60"/>
      <c r="B283" s="53" t="str">
        <f>+[1]SB!A49</f>
        <v>SB.PY.2.1. Formación Deportiva en las diferentes disciplinas.</v>
      </c>
      <c r="C283" s="53"/>
      <c r="D283" s="12" t="s">
        <v>71</v>
      </c>
      <c r="E283" s="20" t="s">
        <v>177</v>
      </c>
      <c r="F283" s="20">
        <v>32</v>
      </c>
      <c r="G283" s="20">
        <v>0</v>
      </c>
      <c r="H283" s="12">
        <v>0</v>
      </c>
      <c r="I283" s="12">
        <v>0</v>
      </c>
      <c r="J283" s="33">
        <v>0</v>
      </c>
      <c r="K283" s="14">
        <v>0</v>
      </c>
      <c r="L283" s="15" t="str">
        <f t="shared" si="98"/>
        <v>MUY BAJO</v>
      </c>
      <c r="M283" s="14">
        <f t="shared" si="150"/>
        <v>0</v>
      </c>
      <c r="N283" s="15" t="str">
        <f t="shared" si="100"/>
        <v>MUY BAJO</v>
      </c>
      <c r="O283" s="14">
        <f t="shared" si="151"/>
        <v>0</v>
      </c>
      <c r="P283" s="15" t="str">
        <f t="shared" si="102"/>
        <v>MUY BAJO</v>
      </c>
      <c r="Q283" s="16"/>
      <c r="R283" s="16">
        <v>45</v>
      </c>
      <c r="S283" s="16">
        <f t="shared" si="153"/>
        <v>45</v>
      </c>
      <c r="T283" s="16">
        <v>0</v>
      </c>
      <c r="U283" s="16"/>
      <c r="V283" s="16"/>
      <c r="W283" s="17"/>
      <c r="X283" s="17"/>
      <c r="Y283" s="17"/>
      <c r="Z283" s="17"/>
      <c r="AA283" s="17"/>
      <c r="AB283" s="18"/>
      <c r="AC283" s="16"/>
    </row>
    <row r="284" spans="1:29" s="19" customFormat="1" ht="28.15" hidden="1" customHeight="1" x14ac:dyDescent="0.25">
      <c r="A284" s="60"/>
      <c r="B284" s="53" t="str">
        <f>+[1]SB!A50</f>
        <v>SB.PY.2.2. Representación - Competitiva</v>
      </c>
      <c r="C284" s="53"/>
      <c r="D284" s="12" t="s">
        <v>65</v>
      </c>
      <c r="E284" s="20" t="s">
        <v>177</v>
      </c>
      <c r="F284" s="20">
        <v>0</v>
      </c>
      <c r="G284" s="20">
        <v>318</v>
      </c>
      <c r="H284" s="12">
        <v>106</v>
      </c>
      <c r="I284" s="12">
        <v>0</v>
      </c>
      <c r="J284" s="33">
        <v>39</v>
      </c>
      <c r="K284" s="14">
        <f t="shared" si="149"/>
        <v>0.36792452830188677</v>
      </c>
      <c r="L284" s="15" t="str">
        <f t="shared" si="98"/>
        <v>BAJO</v>
      </c>
      <c r="M284" s="14">
        <f t="shared" si="150"/>
        <v>0</v>
      </c>
      <c r="N284" s="15" t="str">
        <f t="shared" si="100"/>
        <v>MUY BAJO</v>
      </c>
      <c r="O284" s="14">
        <f t="shared" si="151"/>
        <v>0</v>
      </c>
      <c r="P284" s="15" t="str">
        <f t="shared" si="102"/>
        <v>MUY BAJO</v>
      </c>
      <c r="Q284" s="16"/>
      <c r="R284" s="16">
        <v>264</v>
      </c>
      <c r="S284" s="16">
        <f t="shared" si="153"/>
        <v>264</v>
      </c>
      <c r="T284" s="16">
        <v>202</v>
      </c>
      <c r="U284" s="16"/>
      <c r="V284" s="16"/>
      <c r="W284" s="17"/>
      <c r="X284" s="17"/>
      <c r="Y284" s="17"/>
      <c r="Z284" s="17"/>
      <c r="AA284" s="17"/>
      <c r="AB284" s="18"/>
      <c r="AC284" s="16"/>
    </row>
    <row r="285" spans="1:29" s="19" customFormat="1" ht="28.15" hidden="1" customHeight="1" x14ac:dyDescent="0.25">
      <c r="A285" s="60"/>
      <c r="B285" s="53" t="str">
        <f>+[1]SB!A51</f>
        <v>SB.PY.2.2. Representación - Competitiva</v>
      </c>
      <c r="C285" s="53"/>
      <c r="D285" s="12" t="s">
        <v>68</v>
      </c>
      <c r="E285" s="20" t="s">
        <v>177</v>
      </c>
      <c r="F285" s="20">
        <v>0</v>
      </c>
      <c r="G285" s="20">
        <v>12</v>
      </c>
      <c r="H285" s="12">
        <v>3</v>
      </c>
      <c r="I285" s="12">
        <v>0</v>
      </c>
      <c r="J285" s="33">
        <v>0</v>
      </c>
      <c r="K285" s="14">
        <f t="shared" si="149"/>
        <v>0</v>
      </c>
      <c r="L285" s="15" t="str">
        <f t="shared" si="98"/>
        <v>MUY BAJO</v>
      </c>
      <c r="M285" s="14">
        <f t="shared" si="150"/>
        <v>0</v>
      </c>
      <c r="N285" s="15" t="str">
        <f t="shared" si="100"/>
        <v>MUY BAJO</v>
      </c>
      <c r="O285" s="14">
        <f t="shared" si="151"/>
        <v>0</v>
      </c>
      <c r="P285" s="15" t="str">
        <f t="shared" si="102"/>
        <v>MUY BAJO</v>
      </c>
      <c r="Q285" s="16"/>
      <c r="R285" s="16">
        <v>10</v>
      </c>
      <c r="S285" s="16">
        <f t="shared" si="153"/>
        <v>10</v>
      </c>
      <c r="T285" s="16">
        <v>0</v>
      </c>
      <c r="U285" s="16"/>
      <c r="V285" s="16"/>
      <c r="W285" s="17"/>
      <c r="X285" s="17"/>
      <c r="Y285" s="17"/>
      <c r="Z285" s="17"/>
      <c r="AA285" s="17"/>
      <c r="AB285" s="18"/>
      <c r="AC285" s="16"/>
    </row>
    <row r="286" spans="1:29" s="19" customFormat="1" ht="28.15" hidden="1" customHeight="1" x14ac:dyDescent="0.25">
      <c r="A286" s="60"/>
      <c r="B286" s="53" t="str">
        <f>+[1]SB!A52</f>
        <v>SB.PY.2.2. Representación - Competitiva</v>
      </c>
      <c r="C286" s="53"/>
      <c r="D286" s="12" t="s">
        <v>69</v>
      </c>
      <c r="E286" s="20" t="s">
        <v>177</v>
      </c>
      <c r="F286" s="20">
        <v>0</v>
      </c>
      <c r="G286" s="20">
        <v>12</v>
      </c>
      <c r="H286" s="12">
        <v>3</v>
      </c>
      <c r="I286" s="12">
        <v>0</v>
      </c>
      <c r="J286" s="33">
        <v>0</v>
      </c>
      <c r="K286" s="14">
        <f t="shared" si="149"/>
        <v>0</v>
      </c>
      <c r="L286" s="15" t="str">
        <f t="shared" si="98"/>
        <v>MUY BAJO</v>
      </c>
      <c r="M286" s="14">
        <f t="shared" si="150"/>
        <v>0</v>
      </c>
      <c r="N286" s="15" t="str">
        <f t="shared" si="100"/>
        <v>MUY BAJO</v>
      </c>
      <c r="O286" s="14">
        <f t="shared" si="151"/>
        <v>0</v>
      </c>
      <c r="P286" s="15" t="str">
        <f t="shared" si="102"/>
        <v>MUY BAJO</v>
      </c>
      <c r="Q286" s="16"/>
      <c r="R286" s="16">
        <v>10</v>
      </c>
      <c r="S286" s="16">
        <f t="shared" si="153"/>
        <v>10</v>
      </c>
      <c r="T286" s="16">
        <v>0</v>
      </c>
      <c r="U286" s="16"/>
      <c r="V286" s="16"/>
      <c r="W286" s="17"/>
      <c r="X286" s="17"/>
      <c r="Y286" s="17"/>
      <c r="Z286" s="17"/>
      <c r="AA286" s="17"/>
      <c r="AB286" s="18"/>
      <c r="AC286" s="16"/>
    </row>
    <row r="287" spans="1:29" s="19" customFormat="1" ht="28.15" hidden="1" customHeight="1" x14ac:dyDescent="0.25">
      <c r="A287" s="60"/>
      <c r="B287" s="53" t="str">
        <f>+[1]SB!A53</f>
        <v>SB.PY.2.2. Representación - Competitiva</v>
      </c>
      <c r="C287" s="53"/>
      <c r="D287" s="12" t="s">
        <v>87</v>
      </c>
      <c r="E287" s="20" t="s">
        <v>177</v>
      </c>
      <c r="F287" s="20">
        <v>0</v>
      </c>
      <c r="G287" s="20">
        <v>13</v>
      </c>
      <c r="H287" s="12">
        <v>4</v>
      </c>
      <c r="I287" s="12">
        <v>0</v>
      </c>
      <c r="J287" s="33">
        <v>0</v>
      </c>
      <c r="K287" s="14">
        <f t="shared" si="149"/>
        <v>0</v>
      </c>
      <c r="L287" s="15" t="str">
        <f t="shared" si="98"/>
        <v>MUY BAJO</v>
      </c>
      <c r="M287" s="14">
        <f t="shared" si="150"/>
        <v>0</v>
      </c>
      <c r="N287" s="15" t="str">
        <f t="shared" si="100"/>
        <v>MUY BAJO</v>
      </c>
      <c r="O287" s="14">
        <f t="shared" si="151"/>
        <v>0</v>
      </c>
      <c r="P287" s="15" t="str">
        <f t="shared" si="102"/>
        <v>MUY BAJO</v>
      </c>
      <c r="Q287" s="16"/>
      <c r="R287" s="16">
        <v>10</v>
      </c>
      <c r="S287" s="16">
        <f t="shared" si="153"/>
        <v>10</v>
      </c>
      <c r="T287" s="16">
        <v>0</v>
      </c>
      <c r="U287" s="16"/>
      <c r="V287" s="16"/>
      <c r="W287" s="17"/>
      <c r="X287" s="17"/>
      <c r="Y287" s="17"/>
      <c r="Z287" s="17"/>
      <c r="AA287" s="17"/>
      <c r="AB287" s="18"/>
      <c r="AC287" s="16"/>
    </row>
    <row r="288" spans="1:29" s="19" customFormat="1" ht="28.15" hidden="1" customHeight="1" x14ac:dyDescent="0.25">
      <c r="A288" s="60"/>
      <c r="B288" s="53" t="str">
        <f>+[1]SB!A54</f>
        <v>SB.PY.2.2. Representación - Competitiva</v>
      </c>
      <c r="C288" s="53"/>
      <c r="D288" s="12" t="s">
        <v>71</v>
      </c>
      <c r="E288" s="20" t="s">
        <v>177</v>
      </c>
      <c r="F288" s="20">
        <v>116</v>
      </c>
      <c r="G288" s="20">
        <v>0</v>
      </c>
      <c r="H288" s="12">
        <v>0</v>
      </c>
      <c r="I288" s="12">
        <v>0</v>
      </c>
      <c r="J288" s="33">
        <v>0</v>
      </c>
      <c r="K288" s="14">
        <v>0</v>
      </c>
      <c r="L288" s="15" t="str">
        <f t="shared" si="98"/>
        <v>MUY BAJO</v>
      </c>
      <c r="M288" s="14">
        <f t="shared" si="150"/>
        <v>0</v>
      </c>
      <c r="N288" s="15" t="str">
        <f t="shared" si="100"/>
        <v>MUY BAJO</v>
      </c>
      <c r="O288" s="14">
        <f t="shared" si="151"/>
        <v>0</v>
      </c>
      <c r="P288" s="15" t="str">
        <f t="shared" si="102"/>
        <v>MUY BAJO</v>
      </c>
      <c r="Q288" s="16"/>
      <c r="R288" s="16">
        <v>165</v>
      </c>
      <c r="S288" s="16">
        <f t="shared" si="153"/>
        <v>165</v>
      </c>
      <c r="T288" s="16">
        <v>0</v>
      </c>
      <c r="U288" s="16"/>
      <c r="V288" s="16"/>
      <c r="W288" s="17"/>
      <c r="X288" s="17"/>
      <c r="Y288" s="17"/>
      <c r="Z288" s="17"/>
      <c r="AA288" s="17"/>
      <c r="AB288" s="18"/>
      <c r="AC288" s="16"/>
    </row>
    <row r="289" spans="1:29" s="19" customFormat="1" ht="28.15" hidden="1" customHeight="1" x14ac:dyDescent="0.25">
      <c r="A289" s="60"/>
      <c r="B289" s="53" t="str">
        <f>+[1]SB!A55</f>
        <v>SB.PY.2.3. Recreación y Aprovechamiento del Tiempo Libre</v>
      </c>
      <c r="C289" s="53"/>
      <c r="D289" s="12" t="s">
        <v>65</v>
      </c>
      <c r="E289" s="20" t="s">
        <v>177</v>
      </c>
      <c r="F289" s="20">
        <v>0</v>
      </c>
      <c r="G289" s="20">
        <v>201</v>
      </c>
      <c r="H289" s="12">
        <v>67</v>
      </c>
      <c r="I289" s="12">
        <v>0</v>
      </c>
      <c r="J289" s="33">
        <v>6</v>
      </c>
      <c r="K289" s="14">
        <f t="shared" si="149"/>
        <v>8.9552238805970144E-2</v>
      </c>
      <c r="L289" s="15" t="str">
        <f t="shared" si="98"/>
        <v>MUY BAJO</v>
      </c>
      <c r="M289" s="14">
        <f t="shared" si="150"/>
        <v>0</v>
      </c>
      <c r="N289" s="15" t="str">
        <f t="shared" si="100"/>
        <v>MUY BAJO</v>
      </c>
      <c r="O289" s="14">
        <f t="shared" si="151"/>
        <v>0</v>
      </c>
      <c r="P289" s="15" t="str">
        <f t="shared" si="102"/>
        <v>MUY BAJO</v>
      </c>
      <c r="Q289" s="16"/>
      <c r="R289" s="16">
        <v>100</v>
      </c>
      <c r="S289" s="16">
        <f t="shared" si="153"/>
        <v>100</v>
      </c>
      <c r="T289" s="16">
        <v>0</v>
      </c>
      <c r="U289" s="16"/>
      <c r="V289" s="16"/>
      <c r="W289" s="17"/>
      <c r="X289" s="17"/>
      <c r="Y289" s="17"/>
      <c r="Z289" s="17"/>
      <c r="AA289" s="17"/>
      <c r="AB289" s="18"/>
      <c r="AC289" s="16"/>
    </row>
    <row r="290" spans="1:29" s="19" customFormat="1" ht="28.15" hidden="1" customHeight="1" x14ac:dyDescent="0.25">
      <c r="A290" s="60"/>
      <c r="B290" s="53" t="str">
        <f>+[1]SB!A56</f>
        <v>SB.PY.2.3. Recreación y Aprovechamiento del Tiempo Libre</v>
      </c>
      <c r="C290" s="53"/>
      <c r="D290" s="12" t="s">
        <v>68</v>
      </c>
      <c r="E290" s="20" t="s">
        <v>177</v>
      </c>
      <c r="F290" s="20">
        <v>0</v>
      </c>
      <c r="G290" s="20">
        <v>17</v>
      </c>
      <c r="H290" s="12">
        <v>5</v>
      </c>
      <c r="I290" s="12">
        <v>0</v>
      </c>
      <c r="J290" s="33">
        <v>0</v>
      </c>
      <c r="K290" s="14">
        <f t="shared" si="149"/>
        <v>0</v>
      </c>
      <c r="L290" s="15" t="str">
        <f t="shared" si="98"/>
        <v>MUY BAJO</v>
      </c>
      <c r="M290" s="14">
        <v>0</v>
      </c>
      <c r="N290" s="15" t="str">
        <f t="shared" si="100"/>
        <v>MUY BAJO</v>
      </c>
      <c r="O290" s="14">
        <f t="shared" si="151"/>
        <v>0</v>
      </c>
      <c r="P290" s="15" t="str">
        <f t="shared" si="102"/>
        <v>MUY BAJO</v>
      </c>
      <c r="Q290" s="16"/>
      <c r="R290" s="16">
        <v>0</v>
      </c>
      <c r="S290" s="16">
        <f t="shared" si="153"/>
        <v>0</v>
      </c>
      <c r="T290" s="16">
        <v>0</v>
      </c>
      <c r="U290" s="16"/>
      <c r="V290" s="16"/>
      <c r="W290" s="17"/>
      <c r="X290" s="17"/>
      <c r="Y290" s="17"/>
      <c r="Z290" s="17"/>
      <c r="AA290" s="17"/>
      <c r="AB290" s="18"/>
      <c r="AC290" s="16"/>
    </row>
    <row r="291" spans="1:29" s="19" customFormat="1" ht="28.15" hidden="1" customHeight="1" x14ac:dyDescent="0.25">
      <c r="A291" s="60"/>
      <c r="B291" s="53" t="str">
        <f>+[1]SB!A57</f>
        <v>SB.PY.2.3. Recreación y Aprovechamiento del Tiempo Libre</v>
      </c>
      <c r="C291" s="53"/>
      <c r="D291" s="12" t="s">
        <v>69</v>
      </c>
      <c r="E291" s="20" t="s">
        <v>177</v>
      </c>
      <c r="F291" s="20">
        <v>0</v>
      </c>
      <c r="G291" s="20">
        <v>16</v>
      </c>
      <c r="H291" s="12">
        <v>5</v>
      </c>
      <c r="I291" s="12">
        <v>0</v>
      </c>
      <c r="J291" s="33">
        <v>0</v>
      </c>
      <c r="K291" s="14">
        <f t="shared" si="149"/>
        <v>0</v>
      </c>
      <c r="L291" s="15" t="str">
        <f t="shared" si="98"/>
        <v>MUY BAJO</v>
      </c>
      <c r="M291" s="14">
        <v>0</v>
      </c>
      <c r="N291" s="15" t="str">
        <f t="shared" si="100"/>
        <v>MUY BAJO</v>
      </c>
      <c r="O291" s="14">
        <f t="shared" si="151"/>
        <v>0</v>
      </c>
      <c r="P291" s="15" t="str">
        <f t="shared" si="102"/>
        <v>MUY BAJO</v>
      </c>
      <c r="Q291" s="16"/>
      <c r="R291" s="16">
        <v>0</v>
      </c>
      <c r="S291" s="16">
        <f t="shared" si="153"/>
        <v>0</v>
      </c>
      <c r="T291" s="16">
        <v>0</v>
      </c>
      <c r="U291" s="16"/>
      <c r="V291" s="16"/>
      <c r="W291" s="17"/>
      <c r="X291" s="17"/>
      <c r="Y291" s="17"/>
      <c r="Z291" s="17"/>
      <c r="AA291" s="17"/>
      <c r="AB291" s="18"/>
      <c r="AC291" s="16"/>
    </row>
    <row r="292" spans="1:29" s="19" customFormat="1" ht="28.15" hidden="1" customHeight="1" x14ac:dyDescent="0.25">
      <c r="A292" s="60"/>
      <c r="B292" s="53" t="str">
        <f>+[1]SB!A58</f>
        <v>SB.PY.2.3. Recreación y Aprovechamiento del Tiempo Libre</v>
      </c>
      <c r="C292" s="53"/>
      <c r="D292" s="12" t="s">
        <v>87</v>
      </c>
      <c r="E292" s="20" t="s">
        <v>177</v>
      </c>
      <c r="F292" s="20">
        <v>0</v>
      </c>
      <c r="G292" s="20">
        <v>18</v>
      </c>
      <c r="H292" s="12">
        <v>6</v>
      </c>
      <c r="I292" s="12">
        <v>0</v>
      </c>
      <c r="J292" s="33">
        <v>0</v>
      </c>
      <c r="K292" s="14">
        <f t="shared" si="149"/>
        <v>0</v>
      </c>
      <c r="L292" s="15" t="str">
        <f t="shared" si="98"/>
        <v>MUY BAJO</v>
      </c>
      <c r="M292" s="14">
        <v>0</v>
      </c>
      <c r="N292" s="15" t="str">
        <f t="shared" si="100"/>
        <v>MUY BAJO</v>
      </c>
      <c r="O292" s="14">
        <f t="shared" si="151"/>
        <v>0</v>
      </c>
      <c r="P292" s="15" t="str">
        <f t="shared" si="102"/>
        <v>MUY BAJO</v>
      </c>
      <c r="Q292" s="16"/>
      <c r="R292" s="16">
        <v>0</v>
      </c>
      <c r="S292" s="16">
        <f t="shared" si="153"/>
        <v>0</v>
      </c>
      <c r="T292" s="16">
        <v>0</v>
      </c>
      <c r="U292" s="16"/>
      <c r="V292" s="16"/>
      <c r="W292" s="17"/>
      <c r="X292" s="17"/>
      <c r="Y292" s="17"/>
      <c r="Z292" s="17"/>
      <c r="AA292" s="17"/>
      <c r="AB292" s="18"/>
      <c r="AC292" s="16"/>
    </row>
    <row r="293" spans="1:29" s="19" customFormat="1" ht="28.15" hidden="1" customHeight="1" x14ac:dyDescent="0.25">
      <c r="A293" s="60"/>
      <c r="B293" s="53" t="str">
        <f>+[1]SB!A59</f>
        <v>SB.PY.2.3. Recreación y Aprovechamiento del Tiempo Libre</v>
      </c>
      <c r="C293" s="53"/>
      <c r="D293" s="12" t="s">
        <v>71</v>
      </c>
      <c r="E293" s="20" t="s">
        <v>177</v>
      </c>
      <c r="F293" s="20">
        <v>83</v>
      </c>
      <c r="G293" s="20">
        <v>0</v>
      </c>
      <c r="H293" s="12">
        <v>0</v>
      </c>
      <c r="I293" s="12">
        <v>0</v>
      </c>
      <c r="J293" s="33">
        <v>0</v>
      </c>
      <c r="K293" s="14">
        <v>0</v>
      </c>
      <c r="L293" s="15" t="str">
        <f t="shared" si="98"/>
        <v>MUY BAJO</v>
      </c>
      <c r="M293" s="14">
        <f t="shared" si="150"/>
        <v>0</v>
      </c>
      <c r="N293" s="15" t="str">
        <f t="shared" si="100"/>
        <v>MUY BAJO</v>
      </c>
      <c r="O293" s="14">
        <f t="shared" si="151"/>
        <v>0</v>
      </c>
      <c r="P293" s="15" t="str">
        <f t="shared" si="102"/>
        <v>MUY BAJO</v>
      </c>
      <c r="Q293" s="16"/>
      <c r="R293" s="16">
        <v>76</v>
      </c>
      <c r="S293" s="16">
        <f t="shared" si="153"/>
        <v>76</v>
      </c>
      <c r="T293" s="16">
        <v>0</v>
      </c>
      <c r="U293" s="16"/>
      <c r="V293" s="16"/>
      <c r="W293" s="17"/>
      <c r="X293" s="17"/>
      <c r="Y293" s="17"/>
      <c r="Z293" s="17"/>
      <c r="AA293" s="17"/>
      <c r="AB293" s="18"/>
      <c r="AC293" s="16"/>
    </row>
    <row r="294" spans="1:29" ht="28.15" customHeight="1" thickBot="1" x14ac:dyDescent="0.3">
      <c r="A294" s="60"/>
      <c r="B294" s="52" t="s">
        <v>45</v>
      </c>
      <c r="C294" s="52"/>
      <c r="D294" s="23"/>
      <c r="E294" s="23"/>
      <c r="F294" s="23"/>
      <c r="G294" s="23"/>
      <c r="H294" s="23"/>
      <c r="I294" s="23"/>
      <c r="J294" s="23"/>
      <c r="K294" s="24">
        <f>AVERAGE(K279:K293)</f>
        <v>0.16799845114052378</v>
      </c>
      <c r="L294" s="15" t="str">
        <f t="shared" si="98"/>
        <v>MUY BAJO</v>
      </c>
      <c r="M294" s="24">
        <f>AVERAGE(M279:M293)</f>
        <v>0</v>
      </c>
      <c r="N294" s="15" t="str">
        <f t="shared" si="100"/>
        <v>MUY BAJO</v>
      </c>
      <c r="O294" s="24">
        <f>AVERAGE(O279:O293)</f>
        <v>0</v>
      </c>
      <c r="P294" s="15" t="str">
        <f t="shared" si="102"/>
        <v>MUY BAJO</v>
      </c>
      <c r="Q294" s="25">
        <f t="shared" ref="Q294" si="154">SUM(Q279:Q293)</f>
        <v>0</v>
      </c>
      <c r="R294" s="25">
        <v>731</v>
      </c>
      <c r="S294" s="25">
        <f t="shared" ref="S294:U294" si="155">SUM(S279:S293)</f>
        <v>731</v>
      </c>
      <c r="T294" s="25">
        <v>202</v>
      </c>
      <c r="U294" s="25">
        <f t="shared" si="155"/>
        <v>0</v>
      </c>
      <c r="V294" s="25">
        <f>SUM(V279:V281)</f>
        <v>391</v>
      </c>
      <c r="W294" s="25">
        <f>SUM(W279:W281)</f>
        <v>240</v>
      </c>
      <c r="X294" s="25">
        <f>SUM(X279:X281)</f>
        <v>251</v>
      </c>
      <c r="Y294" s="25" t="e">
        <f>SUM(Y279:Y281)</f>
        <v>#DIV/0!</v>
      </c>
      <c r="Z294" s="25" t="e">
        <f>SUM(Z279:Z281)</f>
        <v>#DIV/0!</v>
      </c>
      <c r="AA294" s="27"/>
      <c r="AC294" s="25">
        <v>547</v>
      </c>
    </row>
    <row r="295" spans="1:29" s="19" customFormat="1" ht="28.15" hidden="1" customHeight="1" x14ac:dyDescent="0.25">
      <c r="A295" s="60"/>
      <c r="B295" s="53" t="str">
        <f>+[1]SB!A66</f>
        <v>SB.PY.3.1. Formación en modalidades artístiscas</v>
      </c>
      <c r="C295" s="53"/>
      <c r="D295" s="12" t="s">
        <v>65</v>
      </c>
      <c r="E295" s="20" t="s">
        <v>178</v>
      </c>
      <c r="F295" s="20">
        <v>0</v>
      </c>
      <c r="G295" s="20">
        <v>48</v>
      </c>
      <c r="H295" s="12">
        <v>16</v>
      </c>
      <c r="I295" s="12">
        <v>0</v>
      </c>
      <c r="J295" s="33">
        <v>9</v>
      </c>
      <c r="K295" s="14">
        <f t="shared" ref="K295:K303" si="156">+J295/H295</f>
        <v>0.5625</v>
      </c>
      <c r="L295" s="15" t="str">
        <f t="shared" si="98"/>
        <v>MEDIO</v>
      </c>
      <c r="M295" s="14">
        <f t="shared" ref="M295:M304" si="157">+Q295/R295</f>
        <v>0.88073394495412849</v>
      </c>
      <c r="N295" s="15" t="str">
        <f t="shared" si="100"/>
        <v>MUY ALTO</v>
      </c>
      <c r="O295" s="14">
        <f t="shared" ref="O295:O304" si="158">+K295*M295</f>
        <v>0.49541284403669728</v>
      </c>
      <c r="P295" s="15" t="str">
        <f t="shared" si="102"/>
        <v>MEDIO</v>
      </c>
      <c r="Q295" s="16">
        <f t="shared" ref="Q295:Q296" si="159">+T295+U295</f>
        <v>96</v>
      </c>
      <c r="R295" s="16">
        <v>109</v>
      </c>
      <c r="S295" s="16">
        <f t="shared" ref="S295:S304" si="160">+R295-Q295</f>
        <v>13</v>
      </c>
      <c r="T295" s="16">
        <v>96</v>
      </c>
      <c r="U295" s="16">
        <v>0</v>
      </c>
      <c r="V295" s="16">
        <v>131</v>
      </c>
      <c r="W295" s="17">
        <f>ROUND(X295*$X$430/$S$431,0)</f>
        <v>120</v>
      </c>
      <c r="X295" s="17">
        <v>125</v>
      </c>
      <c r="Y295" s="17" t="e">
        <f>ROUND(Z295*$Z$430/$Z$431,0)</f>
        <v>#DIV/0!</v>
      </c>
      <c r="Z295" s="17" t="e">
        <f>+ROUND(AA295*$Z$430/$Z$431,0)</f>
        <v>#DIV/0!</v>
      </c>
      <c r="AA295" s="17">
        <f>ROUND('[2]P. ACCIÓN CONSOLIDADO SEPT.21'!$CF89/1000000,0)</f>
        <v>78</v>
      </c>
      <c r="AB295" s="18">
        <f>+'[3]P. ACCIÓN A 30 DIC DE 2021 '!$AH88</f>
        <v>83447684</v>
      </c>
      <c r="AC295" s="16">
        <v>198</v>
      </c>
    </row>
    <row r="296" spans="1:29" s="19" customFormat="1" ht="28.15" hidden="1" customHeight="1" x14ac:dyDescent="0.25">
      <c r="A296" s="60"/>
      <c r="B296" s="53" t="str">
        <f>+[1]SB!A67</f>
        <v>SB.PY.3.1. Formación en modalidades artístiscas</v>
      </c>
      <c r="C296" s="53"/>
      <c r="D296" s="12" t="s">
        <v>68</v>
      </c>
      <c r="E296" s="20" t="s">
        <v>178</v>
      </c>
      <c r="F296" s="20">
        <v>0</v>
      </c>
      <c r="G296" s="20">
        <v>20</v>
      </c>
      <c r="H296" s="12">
        <v>6</v>
      </c>
      <c r="I296" s="12">
        <v>0</v>
      </c>
      <c r="J296" s="33">
        <v>3</v>
      </c>
      <c r="K296" s="14">
        <f t="shared" si="156"/>
        <v>0.5</v>
      </c>
      <c r="L296" s="15" t="str">
        <f t="shared" si="98"/>
        <v>MEDIO</v>
      </c>
      <c r="M296" s="14">
        <f t="shared" si="157"/>
        <v>0</v>
      </c>
      <c r="N296" s="15" t="str">
        <f t="shared" si="100"/>
        <v>MUY BAJO</v>
      </c>
      <c r="O296" s="14">
        <f t="shared" si="158"/>
        <v>0</v>
      </c>
      <c r="P296" s="15" t="str">
        <f t="shared" si="102"/>
        <v>MUY BAJO</v>
      </c>
      <c r="Q296" s="16">
        <f t="shared" si="159"/>
        <v>0</v>
      </c>
      <c r="R296" s="16">
        <v>20</v>
      </c>
      <c r="S296" s="16">
        <f t="shared" si="160"/>
        <v>20</v>
      </c>
      <c r="T296" s="16">
        <v>0</v>
      </c>
      <c r="U296" s="16">
        <v>0</v>
      </c>
      <c r="V296" s="16">
        <v>375</v>
      </c>
      <c r="W296" s="17">
        <f>ROUND(X296*$X$430/$S$431,0)</f>
        <v>214</v>
      </c>
      <c r="X296" s="17">
        <v>223</v>
      </c>
      <c r="Y296" s="17" t="e">
        <f>ROUND(Z296*$Z$430/$Z$431,0)</f>
        <v>#DIV/0!</v>
      </c>
      <c r="Z296" s="17" t="e">
        <f>+ROUND(AA296*$Z$430/$Z$431,0)</f>
        <v>#DIV/0!</v>
      </c>
      <c r="AA296" s="17">
        <f>ROUND('[2]P. ACCIÓN CONSOLIDADO SEPT.21'!$CF90/1000000,0)</f>
        <v>293</v>
      </c>
      <c r="AB296" s="18">
        <f>+'[3]P. ACCIÓN A 30 DIC DE 2021 '!$AH89</f>
        <v>295703333</v>
      </c>
      <c r="AC296" s="16">
        <v>499</v>
      </c>
    </row>
    <row r="297" spans="1:29" s="19" customFormat="1" ht="28.15" hidden="1" customHeight="1" x14ac:dyDescent="0.25">
      <c r="A297" s="60"/>
      <c r="B297" s="53" t="str">
        <f>+[1]SB!A68</f>
        <v>SB.PY.3.1. Formación en modalidades artístiscas</v>
      </c>
      <c r="C297" s="53"/>
      <c r="D297" s="12" t="s">
        <v>69</v>
      </c>
      <c r="E297" s="20" t="s">
        <v>178</v>
      </c>
      <c r="F297" s="20">
        <v>0</v>
      </c>
      <c r="G297" s="20">
        <v>19</v>
      </c>
      <c r="H297" s="12">
        <v>6</v>
      </c>
      <c r="I297" s="12">
        <v>0</v>
      </c>
      <c r="J297" s="33">
        <v>3</v>
      </c>
      <c r="K297" s="14">
        <f t="shared" si="156"/>
        <v>0.5</v>
      </c>
      <c r="L297" s="15" t="str">
        <f t="shared" si="98"/>
        <v>MEDIO</v>
      </c>
      <c r="M297" s="14">
        <f t="shared" si="157"/>
        <v>0</v>
      </c>
      <c r="N297" s="15" t="str">
        <f t="shared" si="100"/>
        <v>MUY BAJO</v>
      </c>
      <c r="O297" s="14">
        <f t="shared" si="158"/>
        <v>0</v>
      </c>
      <c r="P297" s="15" t="str">
        <f t="shared" si="102"/>
        <v>MUY BAJO</v>
      </c>
      <c r="Q297" s="16"/>
      <c r="R297" s="16">
        <v>20</v>
      </c>
      <c r="S297" s="16">
        <f t="shared" si="160"/>
        <v>20</v>
      </c>
      <c r="T297" s="16">
        <v>0</v>
      </c>
      <c r="U297" s="16"/>
      <c r="V297" s="16"/>
      <c r="W297" s="17"/>
      <c r="X297" s="17"/>
      <c r="Y297" s="17"/>
      <c r="Z297" s="17"/>
      <c r="AA297" s="17"/>
      <c r="AB297" s="18"/>
      <c r="AC297" s="16"/>
    </row>
    <row r="298" spans="1:29" s="19" customFormat="1" ht="28.15" hidden="1" customHeight="1" x14ac:dyDescent="0.25">
      <c r="A298" s="60"/>
      <c r="B298" s="53" t="str">
        <f>+[1]SB!A69</f>
        <v>SB.PY.3.1. Formación en modalidades artístiscas</v>
      </c>
      <c r="C298" s="53"/>
      <c r="D298" s="12" t="s">
        <v>87</v>
      </c>
      <c r="E298" s="20" t="s">
        <v>178</v>
      </c>
      <c r="F298" s="20">
        <v>0</v>
      </c>
      <c r="G298" s="20">
        <v>21</v>
      </c>
      <c r="H298" s="12">
        <v>7</v>
      </c>
      <c r="I298" s="12">
        <v>0</v>
      </c>
      <c r="J298" s="33">
        <v>3</v>
      </c>
      <c r="K298" s="14">
        <f t="shared" si="156"/>
        <v>0.42857142857142855</v>
      </c>
      <c r="L298" s="15" t="str">
        <f t="shared" si="98"/>
        <v>MEDIO</v>
      </c>
      <c r="M298" s="14">
        <f t="shared" si="157"/>
        <v>0</v>
      </c>
      <c r="N298" s="15" t="str">
        <f t="shared" si="100"/>
        <v>MUY BAJO</v>
      </c>
      <c r="O298" s="14">
        <f t="shared" si="158"/>
        <v>0</v>
      </c>
      <c r="P298" s="15" t="str">
        <f t="shared" si="102"/>
        <v>MUY BAJO</v>
      </c>
      <c r="Q298" s="16"/>
      <c r="R298" s="16">
        <v>20</v>
      </c>
      <c r="S298" s="16">
        <f t="shared" si="160"/>
        <v>20</v>
      </c>
      <c r="T298" s="16">
        <v>0</v>
      </c>
      <c r="U298" s="16"/>
      <c r="V298" s="16"/>
      <c r="W298" s="17"/>
      <c r="X298" s="17"/>
      <c r="Y298" s="17"/>
      <c r="Z298" s="17"/>
      <c r="AA298" s="17"/>
      <c r="AB298" s="18"/>
      <c r="AC298" s="16"/>
    </row>
    <row r="299" spans="1:29" s="19" customFormat="1" ht="28.15" hidden="1" customHeight="1" x14ac:dyDescent="0.25">
      <c r="A299" s="60"/>
      <c r="B299" s="53" t="str">
        <f>+[1]SB!A70</f>
        <v>SB.PY.3.1. Formación en modalidades artístiscas</v>
      </c>
      <c r="C299" s="53"/>
      <c r="D299" s="12" t="s">
        <v>71</v>
      </c>
      <c r="E299" s="20" t="s">
        <v>178</v>
      </c>
      <c r="F299" s="20">
        <v>35</v>
      </c>
      <c r="G299" s="20">
        <v>0</v>
      </c>
      <c r="H299" s="12">
        <v>0</v>
      </c>
      <c r="I299" s="12">
        <v>0</v>
      </c>
      <c r="J299" s="33">
        <v>0</v>
      </c>
      <c r="K299" s="14">
        <v>0</v>
      </c>
      <c r="L299" s="15" t="str">
        <f t="shared" si="98"/>
        <v>MUY BAJO</v>
      </c>
      <c r="M299" s="14">
        <f t="shared" si="157"/>
        <v>0</v>
      </c>
      <c r="N299" s="15" t="str">
        <f t="shared" si="100"/>
        <v>MUY BAJO</v>
      </c>
      <c r="O299" s="14">
        <f t="shared" si="158"/>
        <v>0</v>
      </c>
      <c r="P299" s="15" t="str">
        <f t="shared" si="102"/>
        <v>MUY BAJO</v>
      </c>
      <c r="Q299" s="16"/>
      <c r="R299" s="16">
        <v>35</v>
      </c>
      <c r="S299" s="16">
        <f t="shared" si="160"/>
        <v>35</v>
      </c>
      <c r="T299" s="16">
        <v>0</v>
      </c>
      <c r="U299" s="16"/>
      <c r="V299" s="16"/>
      <c r="W299" s="17"/>
      <c r="X299" s="17"/>
      <c r="Y299" s="17"/>
      <c r="Z299" s="17"/>
      <c r="AA299" s="17"/>
      <c r="AB299" s="18"/>
      <c r="AC299" s="16"/>
    </row>
    <row r="300" spans="1:29" s="19" customFormat="1" ht="28.15" hidden="1" customHeight="1" x14ac:dyDescent="0.25">
      <c r="A300" s="60"/>
      <c r="B300" s="53" t="str">
        <f>+[1]SB!A71</f>
        <v>SB.PY.3.2. Puestas en escena de los grupos artísticos</v>
      </c>
      <c r="C300" s="53"/>
      <c r="D300" s="12" t="s">
        <v>65</v>
      </c>
      <c r="E300" s="20" t="s">
        <v>177</v>
      </c>
      <c r="F300" s="20">
        <v>0</v>
      </c>
      <c r="G300" s="20">
        <v>435</v>
      </c>
      <c r="H300" s="12">
        <v>145</v>
      </c>
      <c r="I300" s="12">
        <v>0</v>
      </c>
      <c r="J300" s="33">
        <v>84</v>
      </c>
      <c r="K300" s="14">
        <f t="shared" si="156"/>
        <v>0.57931034482758625</v>
      </c>
      <c r="L300" s="15" t="str">
        <f t="shared" si="98"/>
        <v>MEDIO</v>
      </c>
      <c r="M300" s="14">
        <f t="shared" si="157"/>
        <v>0</v>
      </c>
      <c r="N300" s="15" t="str">
        <f t="shared" si="100"/>
        <v>MUY BAJO</v>
      </c>
      <c r="O300" s="14">
        <f t="shared" si="158"/>
        <v>0</v>
      </c>
      <c r="P300" s="15" t="str">
        <f t="shared" si="102"/>
        <v>MUY BAJO</v>
      </c>
      <c r="Q300" s="16"/>
      <c r="R300" s="16">
        <v>310</v>
      </c>
      <c r="S300" s="16">
        <f t="shared" si="160"/>
        <v>310</v>
      </c>
      <c r="T300" s="16">
        <v>108</v>
      </c>
      <c r="U300" s="16"/>
      <c r="V300" s="16"/>
      <c r="W300" s="17"/>
      <c r="X300" s="17"/>
      <c r="Y300" s="17"/>
      <c r="Z300" s="17"/>
      <c r="AA300" s="17"/>
      <c r="AB300" s="18"/>
      <c r="AC300" s="16"/>
    </row>
    <row r="301" spans="1:29" s="19" customFormat="1" ht="28.15" hidden="1" customHeight="1" x14ac:dyDescent="0.25">
      <c r="A301" s="60"/>
      <c r="B301" s="53" t="str">
        <f>+[1]SB!A72</f>
        <v>SB.PY.3.2. Puestas en escena de los grupos artísticos</v>
      </c>
      <c r="C301" s="53"/>
      <c r="D301" s="12" t="s">
        <v>68</v>
      </c>
      <c r="E301" s="20" t="s">
        <v>177</v>
      </c>
      <c r="F301" s="20">
        <v>0</v>
      </c>
      <c r="G301" s="20">
        <v>120</v>
      </c>
      <c r="H301" s="12">
        <v>40</v>
      </c>
      <c r="I301" s="12">
        <v>0</v>
      </c>
      <c r="J301" s="33">
        <v>14</v>
      </c>
      <c r="K301" s="14">
        <f t="shared" si="156"/>
        <v>0.35</v>
      </c>
      <c r="L301" s="15" t="str">
        <f t="shared" si="98"/>
        <v>BAJO</v>
      </c>
      <c r="M301" s="14">
        <f t="shared" si="157"/>
        <v>0</v>
      </c>
      <c r="N301" s="15" t="str">
        <f t="shared" si="100"/>
        <v>MUY BAJO</v>
      </c>
      <c r="O301" s="14">
        <f t="shared" si="158"/>
        <v>0</v>
      </c>
      <c r="P301" s="15" t="str">
        <f t="shared" si="102"/>
        <v>MUY BAJO</v>
      </c>
      <c r="Q301" s="16"/>
      <c r="R301" s="16">
        <v>13</v>
      </c>
      <c r="S301" s="16">
        <f t="shared" si="160"/>
        <v>13</v>
      </c>
      <c r="T301" s="16">
        <v>0</v>
      </c>
      <c r="U301" s="16"/>
      <c r="V301" s="16"/>
      <c r="W301" s="17"/>
      <c r="X301" s="17"/>
      <c r="Y301" s="17"/>
      <c r="Z301" s="17"/>
      <c r="AA301" s="17"/>
      <c r="AB301" s="18"/>
      <c r="AC301" s="16"/>
    </row>
    <row r="302" spans="1:29" s="19" customFormat="1" ht="28.15" hidden="1" customHeight="1" x14ac:dyDescent="0.25">
      <c r="A302" s="60"/>
      <c r="B302" s="53" t="str">
        <f>+[1]SB!A73</f>
        <v>SB.PY.3.2. Puestas en escena de los grupos artísticos</v>
      </c>
      <c r="C302" s="53"/>
      <c r="D302" s="12" t="s">
        <v>69</v>
      </c>
      <c r="E302" s="20" t="s">
        <v>177</v>
      </c>
      <c r="F302" s="20">
        <v>0</v>
      </c>
      <c r="G302" s="20">
        <v>105</v>
      </c>
      <c r="H302" s="12">
        <v>35</v>
      </c>
      <c r="I302" s="12">
        <v>0</v>
      </c>
      <c r="J302" s="33">
        <v>5</v>
      </c>
      <c r="K302" s="14">
        <f t="shared" si="156"/>
        <v>0.14285714285714285</v>
      </c>
      <c r="L302" s="15" t="str">
        <f t="shared" si="98"/>
        <v>MUY BAJO</v>
      </c>
      <c r="M302" s="14">
        <f t="shared" si="157"/>
        <v>0</v>
      </c>
      <c r="N302" s="15" t="str">
        <f t="shared" si="100"/>
        <v>MUY BAJO</v>
      </c>
      <c r="O302" s="14">
        <f t="shared" si="158"/>
        <v>0</v>
      </c>
      <c r="P302" s="15" t="str">
        <f t="shared" si="102"/>
        <v>MUY BAJO</v>
      </c>
      <c r="Q302" s="16"/>
      <c r="R302" s="16">
        <v>13</v>
      </c>
      <c r="S302" s="16">
        <f t="shared" si="160"/>
        <v>13</v>
      </c>
      <c r="T302" s="16">
        <v>0</v>
      </c>
      <c r="U302" s="16"/>
      <c r="V302" s="16"/>
      <c r="W302" s="17"/>
      <c r="X302" s="17"/>
      <c r="Y302" s="17"/>
      <c r="Z302" s="17"/>
      <c r="AA302" s="17"/>
      <c r="AB302" s="18"/>
      <c r="AC302" s="16"/>
    </row>
    <row r="303" spans="1:29" s="19" customFormat="1" ht="28.15" hidden="1" customHeight="1" x14ac:dyDescent="0.25">
      <c r="A303" s="60"/>
      <c r="B303" s="53" t="str">
        <f>+[1]SB!A74</f>
        <v>SB.PY.3.2. Puestas en escena de los grupos artísticos</v>
      </c>
      <c r="C303" s="53"/>
      <c r="D303" s="12" t="s">
        <v>87</v>
      </c>
      <c r="E303" s="20" t="s">
        <v>177</v>
      </c>
      <c r="F303" s="20">
        <v>0</v>
      </c>
      <c r="G303" s="20">
        <v>120</v>
      </c>
      <c r="H303" s="12">
        <v>40</v>
      </c>
      <c r="I303" s="12">
        <v>0</v>
      </c>
      <c r="J303" s="33">
        <v>9</v>
      </c>
      <c r="K303" s="14">
        <f t="shared" si="156"/>
        <v>0.22500000000000001</v>
      </c>
      <c r="L303" s="15" t="str">
        <f t="shared" si="98"/>
        <v>BAJO</v>
      </c>
      <c r="M303" s="14">
        <f t="shared" si="157"/>
        <v>0</v>
      </c>
      <c r="N303" s="15" t="str">
        <f t="shared" si="100"/>
        <v>MUY BAJO</v>
      </c>
      <c r="O303" s="14">
        <f t="shared" si="158"/>
        <v>0</v>
      </c>
      <c r="P303" s="15" t="str">
        <f t="shared" si="102"/>
        <v>MUY BAJO</v>
      </c>
      <c r="Q303" s="16"/>
      <c r="R303" s="16">
        <v>15</v>
      </c>
      <c r="S303" s="16">
        <f t="shared" si="160"/>
        <v>15</v>
      </c>
      <c r="T303" s="16">
        <v>0</v>
      </c>
      <c r="U303" s="16"/>
      <c r="V303" s="16"/>
      <c r="W303" s="17"/>
      <c r="X303" s="17"/>
      <c r="Y303" s="17"/>
      <c r="Z303" s="17"/>
      <c r="AA303" s="17"/>
      <c r="AB303" s="18"/>
      <c r="AC303" s="16"/>
    </row>
    <row r="304" spans="1:29" s="19" customFormat="1" ht="28.15" hidden="1" customHeight="1" x14ac:dyDescent="0.25">
      <c r="A304" s="60"/>
      <c r="B304" s="53" t="str">
        <f>+[1]SB!A75</f>
        <v>SB.PY.3.2. Puestas en escena de los grupos artísticos</v>
      </c>
      <c r="C304" s="53"/>
      <c r="D304" s="12" t="s">
        <v>71</v>
      </c>
      <c r="E304" s="20" t="s">
        <v>177</v>
      </c>
      <c r="F304" s="20">
        <v>260</v>
      </c>
      <c r="G304" s="20">
        <v>0</v>
      </c>
      <c r="H304" s="12">
        <v>0</v>
      </c>
      <c r="I304" s="12">
        <v>0</v>
      </c>
      <c r="J304" s="33">
        <v>0</v>
      </c>
      <c r="K304" s="14">
        <v>0</v>
      </c>
      <c r="L304" s="15" t="str">
        <f t="shared" si="98"/>
        <v>MUY BAJO</v>
      </c>
      <c r="M304" s="14">
        <f t="shared" si="157"/>
        <v>0</v>
      </c>
      <c r="N304" s="15" t="str">
        <f t="shared" si="100"/>
        <v>MUY BAJO</v>
      </c>
      <c r="O304" s="14">
        <f t="shared" si="158"/>
        <v>0</v>
      </c>
      <c r="P304" s="15" t="str">
        <f t="shared" si="102"/>
        <v>MUY BAJO</v>
      </c>
      <c r="Q304" s="16"/>
      <c r="R304" s="16">
        <v>60</v>
      </c>
      <c r="S304" s="16">
        <f t="shared" si="160"/>
        <v>60</v>
      </c>
      <c r="T304" s="16">
        <v>0</v>
      </c>
      <c r="U304" s="16"/>
      <c r="V304" s="16"/>
      <c r="W304" s="17"/>
      <c r="X304" s="17"/>
      <c r="Y304" s="17"/>
      <c r="Z304" s="17"/>
      <c r="AA304" s="17"/>
      <c r="AB304" s="18"/>
      <c r="AC304" s="16"/>
    </row>
    <row r="305" spans="1:29" ht="28.15" customHeight="1" thickBot="1" x14ac:dyDescent="0.3">
      <c r="A305" s="60"/>
      <c r="B305" s="52" t="s">
        <v>46</v>
      </c>
      <c r="C305" s="52"/>
      <c r="D305" s="23"/>
      <c r="E305" s="23"/>
      <c r="F305" s="23"/>
      <c r="G305" s="23"/>
      <c r="H305" s="23"/>
      <c r="I305" s="23"/>
      <c r="J305" s="23"/>
      <c r="K305" s="24">
        <f>AVERAGE(K295:K304)</f>
        <v>0.32882389162561576</v>
      </c>
      <c r="L305" s="15" t="str">
        <f t="shared" si="98"/>
        <v>BAJO</v>
      </c>
      <c r="M305" s="24">
        <f>AVERAGE(M295:M304)</f>
        <v>8.8073394495412849E-2</v>
      </c>
      <c r="N305" s="15" t="str">
        <f t="shared" si="100"/>
        <v>MUY BAJO</v>
      </c>
      <c r="O305" s="24">
        <f>AVERAGE(O295:O304)</f>
        <v>4.9541284403669728E-2</v>
      </c>
      <c r="P305" s="15" t="str">
        <f t="shared" si="102"/>
        <v>MUY BAJO</v>
      </c>
      <c r="Q305" s="25">
        <f t="shared" ref="Q305" si="161">SUM(Q295:Q304)</f>
        <v>96</v>
      </c>
      <c r="R305" s="25">
        <v>615</v>
      </c>
      <c r="S305" s="25">
        <f t="shared" ref="S305:U305" si="162">SUM(S295:S304)</f>
        <v>519</v>
      </c>
      <c r="T305" s="25">
        <v>204</v>
      </c>
      <c r="U305" s="25">
        <f t="shared" si="162"/>
        <v>0</v>
      </c>
      <c r="V305" s="25">
        <f t="shared" ref="V305:Z305" si="163">SUM(V295:V296)</f>
        <v>506</v>
      </c>
      <c r="W305" s="25">
        <f t="shared" si="163"/>
        <v>334</v>
      </c>
      <c r="X305" s="25">
        <f t="shared" si="163"/>
        <v>348</v>
      </c>
      <c r="Y305" s="25" t="e">
        <f t="shared" si="163"/>
        <v>#DIV/0!</v>
      </c>
      <c r="Z305" s="25" t="e">
        <f t="shared" si="163"/>
        <v>#DIV/0!</v>
      </c>
      <c r="AA305" s="27"/>
      <c r="AC305" s="25">
        <v>697</v>
      </c>
    </row>
    <row r="306" spans="1:29" s="19" customFormat="1" ht="28.15" hidden="1" customHeight="1" x14ac:dyDescent="0.25">
      <c r="A306" s="60"/>
      <c r="B306" s="53" t="str">
        <f>+[1]SB!A82</f>
        <v>SB.PY.4.1. Interacción entre los integrantes de la comunidad universitaria</v>
      </c>
      <c r="C306" s="53"/>
      <c r="D306" s="12" t="s">
        <v>65</v>
      </c>
      <c r="E306" s="20" t="s">
        <v>177</v>
      </c>
      <c r="F306" s="20">
        <v>0</v>
      </c>
      <c r="G306" s="20">
        <v>0</v>
      </c>
      <c r="H306" s="12">
        <v>0</v>
      </c>
      <c r="I306" s="12">
        <v>0</v>
      </c>
      <c r="J306" s="33">
        <v>2</v>
      </c>
      <c r="K306" s="14">
        <v>0</v>
      </c>
      <c r="L306" s="15" t="str">
        <f t="shared" si="98"/>
        <v>MUY BAJO</v>
      </c>
      <c r="M306" s="14">
        <f t="shared" ref="M306" si="164">+Q306/R306</f>
        <v>0.15789473684210525</v>
      </c>
      <c r="N306" s="15" t="str">
        <f t="shared" si="100"/>
        <v>MUY BAJO</v>
      </c>
      <c r="O306" s="14">
        <f t="shared" ref="O306:O320" si="165">+K306*M306</f>
        <v>0</v>
      </c>
      <c r="P306" s="15" t="str">
        <f t="shared" si="102"/>
        <v>MUY BAJO</v>
      </c>
      <c r="Q306" s="16">
        <f t="shared" ref="Q306:Q308" si="166">+T306+U306</f>
        <v>18</v>
      </c>
      <c r="R306" s="16">
        <v>114</v>
      </c>
      <c r="S306" s="16">
        <f t="shared" ref="S306:S320" si="167">+R306-Q306</f>
        <v>96</v>
      </c>
      <c r="T306" s="16">
        <v>18</v>
      </c>
      <c r="U306" s="16">
        <v>0</v>
      </c>
      <c r="V306" s="16">
        <v>52</v>
      </c>
      <c r="W306" s="17">
        <f>ROUND(X306*$X$430/$S$431,0)</f>
        <v>26</v>
      </c>
      <c r="X306" s="17">
        <v>27</v>
      </c>
      <c r="Y306" s="17" t="e">
        <f>ROUND(Z306*$Z$430/$Z$431,0)</f>
        <v>#DIV/0!</v>
      </c>
      <c r="Z306" s="17" t="e">
        <f>+ROUND(AA306*$Z$430/$Z$431,0)</f>
        <v>#DIV/0!</v>
      </c>
      <c r="AA306" s="17">
        <f>ROUND('[2]P. ACCIÓN CONSOLIDADO SEPT.21'!$CF91/1000000,0)</f>
        <v>51</v>
      </c>
      <c r="AB306" s="18">
        <f>+'[3]P. ACCIÓN A 30 DIC DE 2021 '!$AH90</f>
        <v>104020386</v>
      </c>
      <c r="AC306" s="16">
        <v>75</v>
      </c>
    </row>
    <row r="307" spans="1:29" s="19" customFormat="1" ht="28.15" hidden="1" customHeight="1" x14ac:dyDescent="0.25">
      <c r="A307" s="60"/>
      <c r="B307" s="53" t="str">
        <f>+[1]SB!A83</f>
        <v>SB.PY.4.1. Interacción entre los integrantes de la comunidad universitaria</v>
      </c>
      <c r="C307" s="53"/>
      <c r="D307" s="12" t="s">
        <v>68</v>
      </c>
      <c r="E307" s="20" t="s">
        <v>177</v>
      </c>
      <c r="F307" s="20">
        <v>0</v>
      </c>
      <c r="G307" s="20">
        <v>0</v>
      </c>
      <c r="H307" s="12">
        <v>0</v>
      </c>
      <c r="I307" s="12">
        <v>0</v>
      </c>
      <c r="J307" s="33">
        <v>0</v>
      </c>
      <c r="K307" s="14">
        <v>0</v>
      </c>
      <c r="L307" s="15" t="str">
        <f t="shared" si="98"/>
        <v>MUY BAJO</v>
      </c>
      <c r="M307" s="14">
        <v>0</v>
      </c>
      <c r="N307" s="15" t="str">
        <f t="shared" si="100"/>
        <v>MUY BAJO</v>
      </c>
      <c r="O307" s="14">
        <f t="shared" si="165"/>
        <v>0</v>
      </c>
      <c r="P307" s="15" t="str">
        <f t="shared" si="102"/>
        <v>MUY BAJO</v>
      </c>
      <c r="Q307" s="16">
        <f t="shared" si="166"/>
        <v>0</v>
      </c>
      <c r="R307" s="16">
        <v>0</v>
      </c>
      <c r="S307" s="16">
        <f t="shared" si="167"/>
        <v>0</v>
      </c>
      <c r="T307" s="16">
        <v>0</v>
      </c>
      <c r="U307" s="16">
        <v>0</v>
      </c>
      <c r="V307" s="16">
        <v>101</v>
      </c>
      <c r="W307" s="17">
        <f>ROUND(X307*$X$430/$S$431,0)</f>
        <v>61</v>
      </c>
      <c r="X307" s="17">
        <v>64</v>
      </c>
      <c r="Y307" s="17" t="e">
        <f>ROUND(Z307*$Z$430/$Z$431,0)</f>
        <v>#DIV/0!</v>
      </c>
      <c r="Z307" s="17" t="e">
        <f>+ROUND(AA307*$Z$430/$Z$431,0)</f>
        <v>#DIV/0!</v>
      </c>
      <c r="AA307" s="17">
        <f>ROUND('[2]P. ACCIÓN CONSOLIDADO SEPT.21'!$CF92/1000000,0)</f>
        <v>97</v>
      </c>
      <c r="AB307" s="18">
        <f>+'[3]P. ACCIÓN A 30 DIC DE 2021 '!$AH91</f>
        <v>100206952</v>
      </c>
      <c r="AC307" s="16">
        <v>155</v>
      </c>
    </row>
    <row r="308" spans="1:29" s="19" customFormat="1" ht="28.15" hidden="1" customHeight="1" x14ac:dyDescent="0.25">
      <c r="A308" s="60"/>
      <c r="B308" s="53" t="str">
        <f>+[1]SB!A84</f>
        <v>SB.PY.4.1. Interacción entre los integrantes de la comunidad universitaria</v>
      </c>
      <c r="C308" s="53"/>
      <c r="D308" s="12" t="s">
        <v>69</v>
      </c>
      <c r="E308" s="20" t="s">
        <v>177</v>
      </c>
      <c r="F308" s="20">
        <v>0</v>
      </c>
      <c r="G308" s="20">
        <v>0</v>
      </c>
      <c r="H308" s="12">
        <v>0</v>
      </c>
      <c r="I308" s="12">
        <v>0</v>
      </c>
      <c r="J308" s="33">
        <v>0</v>
      </c>
      <c r="K308" s="14">
        <v>0</v>
      </c>
      <c r="L308" s="15" t="str">
        <f t="shared" si="98"/>
        <v>MUY BAJO</v>
      </c>
      <c r="M308" s="14">
        <v>0</v>
      </c>
      <c r="N308" s="15" t="str">
        <f t="shared" si="100"/>
        <v>MUY BAJO</v>
      </c>
      <c r="O308" s="14">
        <f t="shared" si="165"/>
        <v>0</v>
      </c>
      <c r="P308" s="15" t="str">
        <f t="shared" si="102"/>
        <v>MUY BAJO</v>
      </c>
      <c r="Q308" s="16">
        <f t="shared" si="166"/>
        <v>0</v>
      </c>
      <c r="R308" s="16">
        <v>0</v>
      </c>
      <c r="S308" s="16">
        <f t="shared" si="167"/>
        <v>0</v>
      </c>
      <c r="T308" s="16">
        <v>0</v>
      </c>
      <c r="U308" s="16">
        <v>0</v>
      </c>
      <c r="V308" s="16">
        <v>3</v>
      </c>
      <c r="W308" s="17">
        <f>ROUND(X308*$X$430/$S$431,0)</f>
        <v>3</v>
      </c>
      <c r="X308" s="17">
        <v>3</v>
      </c>
      <c r="Y308" s="17" t="e">
        <f>ROUND(Z308*$Z$430/$Z$431,0)</f>
        <v>#DIV/0!</v>
      </c>
      <c r="Z308" s="17" t="e">
        <f>+ROUND(AA308*$Z$430/$Z$431,0)</f>
        <v>#DIV/0!</v>
      </c>
      <c r="AA308" s="17">
        <f>ROUND('[2]P. ACCIÓN CONSOLIDADO SEPT.21'!$CF93/1000000,0)</f>
        <v>0</v>
      </c>
      <c r="AB308" s="18">
        <f>+'[3]P. ACCIÓN A 30 DIC DE 2021 '!$AH92</f>
        <v>405000</v>
      </c>
      <c r="AC308" s="16">
        <v>3</v>
      </c>
    </row>
    <row r="309" spans="1:29" s="19" customFormat="1" ht="28.15" hidden="1" customHeight="1" x14ac:dyDescent="0.25">
      <c r="A309" s="60"/>
      <c r="B309" s="53" t="str">
        <f>+[1]SB!A85</f>
        <v>SB.PY.4.1. Interacción entre los integrantes de la comunidad universitaria</v>
      </c>
      <c r="C309" s="53"/>
      <c r="D309" s="12" t="s">
        <v>87</v>
      </c>
      <c r="E309" s="20" t="s">
        <v>177</v>
      </c>
      <c r="F309" s="20">
        <v>0</v>
      </c>
      <c r="G309" s="20">
        <v>0</v>
      </c>
      <c r="H309" s="12">
        <v>0</v>
      </c>
      <c r="I309" s="12">
        <v>0</v>
      </c>
      <c r="J309" s="33">
        <v>1</v>
      </c>
      <c r="K309" s="14">
        <v>0</v>
      </c>
      <c r="L309" s="15" t="str">
        <f t="shared" si="98"/>
        <v>MUY BAJO</v>
      </c>
      <c r="M309" s="14">
        <v>0</v>
      </c>
      <c r="N309" s="15" t="str">
        <f t="shared" si="100"/>
        <v>MUY BAJO</v>
      </c>
      <c r="O309" s="14">
        <f t="shared" si="165"/>
        <v>0</v>
      </c>
      <c r="P309" s="15" t="str">
        <f t="shared" si="102"/>
        <v>MUY BAJO</v>
      </c>
      <c r="Q309" s="16"/>
      <c r="R309" s="16">
        <v>0</v>
      </c>
      <c r="S309" s="16">
        <f t="shared" si="167"/>
        <v>0</v>
      </c>
      <c r="T309" s="16">
        <v>0</v>
      </c>
      <c r="U309" s="16"/>
      <c r="V309" s="16"/>
      <c r="W309" s="17"/>
      <c r="X309" s="17"/>
      <c r="Y309" s="17"/>
      <c r="Z309" s="17"/>
      <c r="AA309" s="17"/>
      <c r="AB309" s="18"/>
      <c r="AC309" s="16"/>
    </row>
    <row r="310" spans="1:29" s="19" customFormat="1" ht="28.15" hidden="1" customHeight="1" x14ac:dyDescent="0.25">
      <c r="A310" s="60"/>
      <c r="B310" s="53" t="str">
        <f>+[1]SB!A86</f>
        <v>SB.PY.4.1. Interacción entre los integrantes de la comunidad universitaria</v>
      </c>
      <c r="C310" s="53"/>
      <c r="D310" s="12" t="s">
        <v>71</v>
      </c>
      <c r="E310" s="20" t="s">
        <v>177</v>
      </c>
      <c r="F310" s="20">
        <v>15</v>
      </c>
      <c r="G310" s="20">
        <v>43</v>
      </c>
      <c r="H310" s="12">
        <v>14</v>
      </c>
      <c r="I310" s="12">
        <v>0</v>
      </c>
      <c r="J310" s="33">
        <v>3</v>
      </c>
      <c r="K310" s="14">
        <f t="shared" ref="K310:K320" si="168">+J310/H310</f>
        <v>0.21428571428571427</v>
      </c>
      <c r="L310" s="15" t="str">
        <f t="shared" si="98"/>
        <v>BAJO</v>
      </c>
      <c r="M310" s="14">
        <f t="shared" ref="M310:M320" si="169">+Q310/R310</f>
        <v>0</v>
      </c>
      <c r="N310" s="15" t="str">
        <f t="shared" si="100"/>
        <v>MUY BAJO</v>
      </c>
      <c r="O310" s="14">
        <f t="shared" si="165"/>
        <v>0</v>
      </c>
      <c r="P310" s="15" t="str">
        <f t="shared" si="102"/>
        <v>MUY BAJO</v>
      </c>
      <c r="Q310" s="16"/>
      <c r="R310" s="16">
        <v>50</v>
      </c>
      <c r="S310" s="16">
        <f t="shared" si="167"/>
        <v>50</v>
      </c>
      <c r="T310" s="16">
        <v>18</v>
      </c>
      <c r="U310" s="16"/>
      <c r="V310" s="16"/>
      <c r="W310" s="17"/>
      <c r="X310" s="17"/>
      <c r="Y310" s="17"/>
      <c r="Z310" s="17"/>
      <c r="AA310" s="17"/>
      <c r="AB310" s="18"/>
      <c r="AC310" s="16"/>
    </row>
    <row r="311" spans="1:29" s="19" customFormat="1" ht="28.15" hidden="1" customHeight="1" x14ac:dyDescent="0.25">
      <c r="A311" s="60"/>
      <c r="B311" s="53" t="str">
        <f>+[1]SB!A87</f>
        <v>SB.PY.4.2. Atención a la población con enfoque diferencial</v>
      </c>
      <c r="C311" s="53"/>
      <c r="D311" s="12" t="s">
        <v>65</v>
      </c>
      <c r="E311" s="20" t="s">
        <v>179</v>
      </c>
      <c r="F311" s="20">
        <v>0</v>
      </c>
      <c r="G311" s="20">
        <v>0</v>
      </c>
      <c r="H311" s="12">
        <v>0</v>
      </c>
      <c r="I311" s="12">
        <v>0</v>
      </c>
      <c r="J311" s="33">
        <v>40</v>
      </c>
      <c r="K311" s="14">
        <v>0</v>
      </c>
      <c r="L311" s="15" t="str">
        <f t="shared" si="98"/>
        <v>MUY BAJO</v>
      </c>
      <c r="M311" s="14">
        <f t="shared" si="169"/>
        <v>0</v>
      </c>
      <c r="N311" s="15" t="str">
        <f t="shared" si="100"/>
        <v>MUY BAJO</v>
      </c>
      <c r="O311" s="14">
        <f t="shared" si="165"/>
        <v>0</v>
      </c>
      <c r="P311" s="15" t="str">
        <f t="shared" si="102"/>
        <v>MUY BAJO</v>
      </c>
      <c r="Q311" s="16"/>
      <c r="R311" s="16">
        <v>123</v>
      </c>
      <c r="S311" s="16">
        <f t="shared" si="167"/>
        <v>123</v>
      </c>
      <c r="T311" s="16">
        <v>57</v>
      </c>
      <c r="U311" s="16"/>
      <c r="V311" s="16"/>
      <c r="W311" s="17"/>
      <c r="X311" s="17"/>
      <c r="Y311" s="17"/>
      <c r="Z311" s="17"/>
      <c r="AA311" s="17"/>
      <c r="AB311" s="18"/>
      <c r="AC311" s="16"/>
    </row>
    <row r="312" spans="1:29" s="19" customFormat="1" ht="28.15" hidden="1" customHeight="1" x14ac:dyDescent="0.25">
      <c r="A312" s="60"/>
      <c r="B312" s="53" t="str">
        <f>+[1]SB!A88</f>
        <v>SB.PY.4.2. Atención a la población con enfoque diferencial</v>
      </c>
      <c r="C312" s="53"/>
      <c r="D312" s="12" t="s">
        <v>68</v>
      </c>
      <c r="E312" s="20" t="s">
        <v>179</v>
      </c>
      <c r="F312" s="20">
        <v>0</v>
      </c>
      <c r="G312" s="20">
        <v>0</v>
      </c>
      <c r="H312" s="12">
        <v>0</v>
      </c>
      <c r="I312" s="12">
        <v>0</v>
      </c>
      <c r="J312" s="33">
        <v>0</v>
      </c>
      <c r="K312" s="14">
        <v>0</v>
      </c>
      <c r="L312" s="15" t="str">
        <f t="shared" si="98"/>
        <v>MUY BAJO</v>
      </c>
      <c r="M312" s="14">
        <v>0</v>
      </c>
      <c r="N312" s="15" t="str">
        <f t="shared" si="100"/>
        <v>MUY BAJO</v>
      </c>
      <c r="O312" s="14">
        <f t="shared" si="165"/>
        <v>0</v>
      </c>
      <c r="P312" s="15" t="str">
        <f t="shared" si="102"/>
        <v>MUY BAJO</v>
      </c>
      <c r="Q312" s="16"/>
      <c r="R312" s="16">
        <v>0</v>
      </c>
      <c r="S312" s="16">
        <f t="shared" si="167"/>
        <v>0</v>
      </c>
      <c r="T312" s="16">
        <v>0</v>
      </c>
      <c r="U312" s="16"/>
      <c r="V312" s="16"/>
      <c r="W312" s="17"/>
      <c r="X312" s="17"/>
      <c r="Y312" s="17"/>
      <c r="Z312" s="17"/>
      <c r="AA312" s="17"/>
      <c r="AB312" s="18"/>
      <c r="AC312" s="16"/>
    </row>
    <row r="313" spans="1:29" s="19" customFormat="1" ht="28.15" hidden="1" customHeight="1" x14ac:dyDescent="0.25">
      <c r="A313" s="60"/>
      <c r="B313" s="53" t="str">
        <f>+[1]SB!A89</f>
        <v>SB.PY.4.2. Atención a la población con enfoque diferencial</v>
      </c>
      <c r="C313" s="53"/>
      <c r="D313" s="12" t="s">
        <v>69</v>
      </c>
      <c r="E313" s="20" t="s">
        <v>179</v>
      </c>
      <c r="F313" s="20">
        <v>0</v>
      </c>
      <c r="G313" s="20">
        <v>0</v>
      </c>
      <c r="H313" s="12">
        <v>0</v>
      </c>
      <c r="I313" s="12">
        <v>0</v>
      </c>
      <c r="J313" s="33">
        <v>0</v>
      </c>
      <c r="K313" s="14">
        <v>0</v>
      </c>
      <c r="L313" s="15" t="str">
        <f t="shared" si="98"/>
        <v>MUY BAJO</v>
      </c>
      <c r="M313" s="14">
        <f t="shared" si="169"/>
        <v>0</v>
      </c>
      <c r="N313" s="15" t="str">
        <f t="shared" si="100"/>
        <v>MUY BAJO</v>
      </c>
      <c r="O313" s="14">
        <f t="shared" si="165"/>
        <v>0</v>
      </c>
      <c r="P313" s="15" t="str">
        <f t="shared" si="102"/>
        <v>MUY BAJO</v>
      </c>
      <c r="Q313" s="16"/>
      <c r="R313" s="16">
        <v>23</v>
      </c>
      <c r="S313" s="16">
        <f t="shared" si="167"/>
        <v>23</v>
      </c>
      <c r="T313" s="16">
        <v>10</v>
      </c>
      <c r="U313" s="16"/>
      <c r="V313" s="16"/>
      <c r="W313" s="17"/>
      <c r="X313" s="17"/>
      <c r="Y313" s="17"/>
      <c r="Z313" s="17"/>
      <c r="AA313" s="17"/>
      <c r="AB313" s="18"/>
      <c r="AC313" s="16"/>
    </row>
    <row r="314" spans="1:29" s="19" customFormat="1" ht="28.15" hidden="1" customHeight="1" x14ac:dyDescent="0.25">
      <c r="A314" s="60"/>
      <c r="B314" s="53" t="str">
        <f>+[1]SB!A90</f>
        <v>SB.PY.4.2. Atención a la población con enfoque diferencial</v>
      </c>
      <c r="C314" s="53"/>
      <c r="D314" s="12" t="s">
        <v>87</v>
      </c>
      <c r="E314" s="20" t="s">
        <v>179</v>
      </c>
      <c r="F314" s="20">
        <v>0</v>
      </c>
      <c r="G314" s="20">
        <v>0</v>
      </c>
      <c r="H314" s="12">
        <v>0</v>
      </c>
      <c r="I314" s="12">
        <v>0</v>
      </c>
      <c r="J314" s="33">
        <v>2</v>
      </c>
      <c r="K314" s="14">
        <v>0</v>
      </c>
      <c r="L314" s="15" t="str">
        <f t="shared" si="98"/>
        <v>MUY BAJO</v>
      </c>
      <c r="M314" s="14">
        <v>0</v>
      </c>
      <c r="N314" s="15" t="str">
        <f t="shared" si="100"/>
        <v>MUY BAJO</v>
      </c>
      <c r="O314" s="14">
        <f t="shared" si="165"/>
        <v>0</v>
      </c>
      <c r="P314" s="15" t="str">
        <f t="shared" si="102"/>
        <v>MUY BAJO</v>
      </c>
      <c r="Q314" s="16"/>
      <c r="R314" s="16">
        <v>0</v>
      </c>
      <c r="S314" s="16">
        <f t="shared" si="167"/>
        <v>0</v>
      </c>
      <c r="T314" s="16">
        <v>0</v>
      </c>
      <c r="U314" s="16"/>
      <c r="V314" s="16"/>
      <c r="W314" s="17"/>
      <c r="X314" s="17"/>
      <c r="Y314" s="17"/>
      <c r="Z314" s="17"/>
      <c r="AA314" s="17"/>
      <c r="AB314" s="18"/>
      <c r="AC314" s="16"/>
    </row>
    <row r="315" spans="1:29" s="19" customFormat="1" ht="28.15" hidden="1" customHeight="1" x14ac:dyDescent="0.25">
      <c r="A315" s="60"/>
      <c r="B315" s="53" t="str">
        <f>+[1]SB!A91</f>
        <v>SB.PY.4.2. Atención a la población con enfoque diferencial</v>
      </c>
      <c r="C315" s="53"/>
      <c r="D315" s="12" t="s">
        <v>71</v>
      </c>
      <c r="E315" s="20" t="s">
        <v>179</v>
      </c>
      <c r="F315" s="20">
        <v>109</v>
      </c>
      <c r="G315" s="20">
        <v>346</v>
      </c>
      <c r="H315" s="12">
        <v>112</v>
      </c>
      <c r="I315" s="12">
        <v>0</v>
      </c>
      <c r="J315" s="33">
        <v>42</v>
      </c>
      <c r="K315" s="14">
        <f t="shared" si="168"/>
        <v>0.375</v>
      </c>
      <c r="L315" s="15" t="str">
        <f t="shared" si="98"/>
        <v>BAJO</v>
      </c>
      <c r="M315" s="14">
        <v>0</v>
      </c>
      <c r="N315" s="15" t="str">
        <f t="shared" si="100"/>
        <v>MUY BAJO</v>
      </c>
      <c r="O315" s="14">
        <f t="shared" si="165"/>
        <v>0</v>
      </c>
      <c r="P315" s="15" t="str">
        <f t="shared" si="102"/>
        <v>MUY BAJO</v>
      </c>
      <c r="Q315" s="16"/>
      <c r="R315" s="16">
        <v>0</v>
      </c>
      <c r="S315" s="16">
        <f t="shared" si="167"/>
        <v>0</v>
      </c>
      <c r="T315" s="16">
        <v>0</v>
      </c>
      <c r="U315" s="16"/>
      <c r="V315" s="16"/>
      <c r="W315" s="17"/>
      <c r="X315" s="17"/>
      <c r="Y315" s="17"/>
      <c r="Z315" s="17"/>
      <c r="AA315" s="17"/>
      <c r="AB315" s="18"/>
      <c r="AC315" s="16"/>
    </row>
    <row r="316" spans="1:29" s="19" customFormat="1" ht="28.15" hidden="1" customHeight="1" x14ac:dyDescent="0.25">
      <c r="A316" s="60"/>
      <c r="B316" s="53" t="str">
        <f>+[1]SB!A92</f>
        <v>SB.PY.4.3. Inducción institucional a estudiantes nuevos</v>
      </c>
      <c r="C316" s="53"/>
      <c r="D316" s="12" t="s">
        <v>65</v>
      </c>
      <c r="E316" s="20" t="s">
        <v>179</v>
      </c>
      <c r="F316" s="20">
        <v>0</v>
      </c>
      <c r="G316" s="20">
        <v>0</v>
      </c>
      <c r="H316" s="12">
        <v>0</v>
      </c>
      <c r="I316" s="12">
        <v>0</v>
      </c>
      <c r="J316" s="33">
        <v>1005</v>
      </c>
      <c r="K316" s="14">
        <v>0</v>
      </c>
      <c r="L316" s="15" t="str">
        <f t="shared" si="98"/>
        <v>MUY BAJO</v>
      </c>
      <c r="M316" s="14">
        <v>0</v>
      </c>
      <c r="N316" s="15" t="str">
        <f t="shared" si="100"/>
        <v>MUY BAJO</v>
      </c>
      <c r="O316" s="14">
        <f t="shared" si="165"/>
        <v>0</v>
      </c>
      <c r="P316" s="15" t="str">
        <f t="shared" si="102"/>
        <v>MUY BAJO</v>
      </c>
      <c r="Q316" s="16"/>
      <c r="R316" s="16">
        <v>0</v>
      </c>
      <c r="S316" s="16">
        <f t="shared" si="167"/>
        <v>0</v>
      </c>
      <c r="T316" s="16">
        <v>4</v>
      </c>
      <c r="U316" s="16"/>
      <c r="V316" s="16"/>
      <c r="W316" s="17"/>
      <c r="X316" s="17"/>
      <c r="Y316" s="17"/>
      <c r="Z316" s="17"/>
      <c r="AA316" s="17"/>
      <c r="AB316" s="18"/>
      <c r="AC316" s="16"/>
    </row>
    <row r="317" spans="1:29" s="19" customFormat="1" ht="28.15" hidden="1" customHeight="1" x14ac:dyDescent="0.25">
      <c r="A317" s="60"/>
      <c r="B317" s="53" t="str">
        <f>+[1]SB!A93</f>
        <v>SB.PY.4.3. Inducción institucional a estudiantes nuevos</v>
      </c>
      <c r="C317" s="53"/>
      <c r="D317" s="12" t="s">
        <v>68</v>
      </c>
      <c r="E317" s="20" t="s">
        <v>179</v>
      </c>
      <c r="F317" s="20">
        <v>0</v>
      </c>
      <c r="G317" s="20">
        <v>0</v>
      </c>
      <c r="H317" s="12">
        <v>0</v>
      </c>
      <c r="I317" s="12">
        <v>0</v>
      </c>
      <c r="J317" s="33">
        <v>134</v>
      </c>
      <c r="K317" s="14">
        <v>0</v>
      </c>
      <c r="L317" s="15" t="str">
        <f t="shared" si="98"/>
        <v>MUY BAJO</v>
      </c>
      <c r="M317" s="14">
        <v>0</v>
      </c>
      <c r="N317" s="15" t="str">
        <f t="shared" si="100"/>
        <v>MUY BAJO</v>
      </c>
      <c r="O317" s="14">
        <f t="shared" si="165"/>
        <v>0</v>
      </c>
      <c r="P317" s="15" t="str">
        <f t="shared" si="102"/>
        <v>MUY BAJO</v>
      </c>
      <c r="Q317" s="16"/>
      <c r="R317" s="16">
        <v>0</v>
      </c>
      <c r="S317" s="16">
        <f t="shared" si="167"/>
        <v>0</v>
      </c>
      <c r="T317" s="16">
        <v>1</v>
      </c>
      <c r="U317" s="16"/>
      <c r="V317" s="16"/>
      <c r="W317" s="17"/>
      <c r="X317" s="17"/>
      <c r="Y317" s="17"/>
      <c r="Z317" s="17"/>
      <c r="AA317" s="17"/>
      <c r="AB317" s="18"/>
      <c r="AC317" s="16"/>
    </row>
    <row r="318" spans="1:29" s="19" customFormat="1" ht="28.15" hidden="1" customHeight="1" x14ac:dyDescent="0.25">
      <c r="A318" s="60"/>
      <c r="B318" s="53" t="str">
        <f>+[1]SB!A94</f>
        <v>SB.PY.4.3. Inducción institucional a estudiantes nuevos</v>
      </c>
      <c r="C318" s="53"/>
      <c r="D318" s="12" t="s">
        <v>69</v>
      </c>
      <c r="E318" s="20" t="s">
        <v>179</v>
      </c>
      <c r="F318" s="20">
        <v>0</v>
      </c>
      <c r="G318" s="20">
        <v>0</v>
      </c>
      <c r="H318" s="12">
        <v>0</v>
      </c>
      <c r="I318" s="12">
        <v>0</v>
      </c>
      <c r="J318" s="33">
        <v>88</v>
      </c>
      <c r="K318" s="14">
        <v>0</v>
      </c>
      <c r="L318" s="15" t="str">
        <f t="shared" si="98"/>
        <v>MUY BAJO</v>
      </c>
      <c r="M318" s="14">
        <v>0</v>
      </c>
      <c r="N318" s="15" t="str">
        <f t="shared" si="100"/>
        <v>MUY BAJO</v>
      </c>
      <c r="O318" s="14">
        <f t="shared" si="165"/>
        <v>0</v>
      </c>
      <c r="P318" s="15" t="str">
        <f t="shared" si="102"/>
        <v>MUY BAJO</v>
      </c>
      <c r="Q318" s="16"/>
      <c r="R318" s="16">
        <v>0</v>
      </c>
      <c r="S318" s="16">
        <f t="shared" si="167"/>
        <v>0</v>
      </c>
      <c r="T318" s="16">
        <v>0</v>
      </c>
      <c r="U318" s="16"/>
      <c r="V318" s="16"/>
      <c r="W318" s="17"/>
      <c r="X318" s="17"/>
      <c r="Y318" s="17"/>
      <c r="Z318" s="17"/>
      <c r="AA318" s="17"/>
      <c r="AB318" s="18"/>
      <c r="AC318" s="16"/>
    </row>
    <row r="319" spans="1:29" s="19" customFormat="1" ht="28.15" hidden="1" customHeight="1" x14ac:dyDescent="0.25">
      <c r="A319" s="60"/>
      <c r="B319" s="53" t="str">
        <f>+[1]SB!A95</f>
        <v>SB.PY.4.3. Inducción institucional a estudiantes nuevos</v>
      </c>
      <c r="C319" s="53"/>
      <c r="D319" s="12" t="s">
        <v>87</v>
      </c>
      <c r="E319" s="20" t="s">
        <v>179</v>
      </c>
      <c r="F319" s="20">
        <v>0</v>
      </c>
      <c r="G319" s="20">
        <v>0</v>
      </c>
      <c r="H319" s="12">
        <v>0</v>
      </c>
      <c r="I319" s="12">
        <v>0</v>
      </c>
      <c r="J319" s="33">
        <v>165</v>
      </c>
      <c r="K319" s="14">
        <v>0</v>
      </c>
      <c r="L319" s="15" t="str">
        <f t="shared" si="98"/>
        <v>MUY BAJO</v>
      </c>
      <c r="M319" s="14">
        <v>0</v>
      </c>
      <c r="N319" s="15" t="str">
        <f t="shared" si="100"/>
        <v>MUY BAJO</v>
      </c>
      <c r="O319" s="14">
        <f t="shared" si="165"/>
        <v>0</v>
      </c>
      <c r="P319" s="15" t="str">
        <f t="shared" si="102"/>
        <v>MUY BAJO</v>
      </c>
      <c r="Q319" s="16"/>
      <c r="R319" s="16">
        <v>0</v>
      </c>
      <c r="S319" s="16">
        <f t="shared" si="167"/>
        <v>0</v>
      </c>
      <c r="T319" s="16">
        <v>0</v>
      </c>
      <c r="U319" s="16"/>
      <c r="V319" s="16"/>
      <c r="W319" s="17"/>
      <c r="X319" s="17"/>
      <c r="Y319" s="17"/>
      <c r="Z319" s="17"/>
      <c r="AA319" s="17"/>
      <c r="AB319" s="18"/>
      <c r="AC319" s="16"/>
    </row>
    <row r="320" spans="1:29" s="19" customFormat="1" ht="28.15" hidden="1" customHeight="1" x14ac:dyDescent="0.25">
      <c r="A320" s="60"/>
      <c r="B320" s="53" t="str">
        <f>+[1]SB!A96</f>
        <v>SB.PY.4.3. Inducción institucional a estudiantes nuevos</v>
      </c>
      <c r="C320" s="53"/>
      <c r="D320" s="12" t="s">
        <v>71</v>
      </c>
      <c r="E320" s="20" t="s">
        <v>179</v>
      </c>
      <c r="F320" s="20">
        <v>1691</v>
      </c>
      <c r="G320" s="20">
        <v>5279</v>
      </c>
      <c r="H320" s="12">
        <v>1725</v>
      </c>
      <c r="I320" s="12">
        <v>0</v>
      </c>
      <c r="J320" s="33">
        <v>1392</v>
      </c>
      <c r="K320" s="14">
        <f t="shared" si="168"/>
        <v>0.80695652173913046</v>
      </c>
      <c r="L320" s="15" t="str">
        <f t="shared" si="98"/>
        <v>MUY ALTO</v>
      </c>
      <c r="M320" s="14">
        <f t="shared" si="169"/>
        <v>0</v>
      </c>
      <c r="N320" s="15" t="str">
        <f t="shared" si="100"/>
        <v>MUY BAJO</v>
      </c>
      <c r="O320" s="14">
        <f t="shared" si="165"/>
        <v>0</v>
      </c>
      <c r="P320" s="15" t="str">
        <f t="shared" si="102"/>
        <v>MUY BAJO</v>
      </c>
      <c r="Q320" s="16"/>
      <c r="R320" s="16">
        <v>21</v>
      </c>
      <c r="S320" s="16">
        <f t="shared" si="167"/>
        <v>21</v>
      </c>
      <c r="T320" s="16">
        <v>0</v>
      </c>
      <c r="U320" s="16"/>
      <c r="V320" s="16"/>
      <c r="W320" s="17"/>
      <c r="X320" s="17"/>
      <c r="Y320" s="17"/>
      <c r="Z320" s="17"/>
      <c r="AA320" s="17"/>
      <c r="AB320" s="18"/>
      <c r="AC320" s="16"/>
    </row>
    <row r="321" spans="1:29" ht="28.15" customHeight="1" thickBot="1" x14ac:dyDescent="0.3">
      <c r="A321" s="60"/>
      <c r="B321" s="52" t="s">
        <v>47</v>
      </c>
      <c r="C321" s="52"/>
      <c r="D321" s="23"/>
      <c r="E321" s="23"/>
      <c r="F321" s="23"/>
      <c r="G321" s="23"/>
      <c r="H321" s="23"/>
      <c r="I321" s="23"/>
      <c r="J321" s="23"/>
      <c r="K321" s="24">
        <f>AVERAGE(K306:K320)</f>
        <v>9.3082815734989652E-2</v>
      </c>
      <c r="L321" s="15" t="str">
        <f t="shared" si="98"/>
        <v>MUY BAJO</v>
      </c>
      <c r="M321" s="24">
        <f>AVERAGE(M306:M320)</f>
        <v>1.0526315789473684E-2</v>
      </c>
      <c r="N321" s="15" t="str">
        <f t="shared" si="100"/>
        <v>MUY BAJO</v>
      </c>
      <c r="O321" s="24">
        <f>AVERAGE(O306:O320)</f>
        <v>0</v>
      </c>
      <c r="P321" s="15" t="str">
        <f t="shared" si="102"/>
        <v>MUY BAJO</v>
      </c>
      <c r="Q321" s="25">
        <f t="shared" ref="Q321" si="170">SUM(Q306:Q320)</f>
        <v>18</v>
      </c>
      <c r="R321" s="25">
        <v>331</v>
      </c>
      <c r="S321" s="25">
        <f t="shared" ref="S321:U321" si="171">SUM(S306:S320)</f>
        <v>313</v>
      </c>
      <c r="T321" s="25">
        <v>108</v>
      </c>
      <c r="U321" s="25">
        <f t="shared" si="171"/>
        <v>0</v>
      </c>
      <c r="V321" s="25">
        <f>SUM(V306:V308)</f>
        <v>156</v>
      </c>
      <c r="W321" s="25">
        <f>SUM(W306:W308)</f>
        <v>90</v>
      </c>
      <c r="X321" s="25">
        <f>SUM(X306:X308)</f>
        <v>94</v>
      </c>
      <c r="Y321" s="25" t="e">
        <f>SUM(Y306:Y308)</f>
        <v>#DIV/0!</v>
      </c>
      <c r="Z321" s="25" t="e">
        <f>SUM(Z306:Z308)</f>
        <v>#DIV/0!</v>
      </c>
      <c r="AA321" s="27"/>
      <c r="AC321" s="25">
        <v>233</v>
      </c>
    </row>
    <row r="322" spans="1:29" s="19" customFormat="1" ht="28.15" hidden="1" customHeight="1" x14ac:dyDescent="0.25">
      <c r="A322" s="60"/>
      <c r="B322" s="53" t="str">
        <f>+[1]SB!A103</f>
        <v>SB.PY.5.1. Becas, descuentos y exenciones de matrículas</v>
      </c>
      <c r="C322" s="53"/>
      <c r="D322" s="12" t="s">
        <v>65</v>
      </c>
      <c r="E322" s="20" t="s">
        <v>180</v>
      </c>
      <c r="F322" s="20">
        <v>0</v>
      </c>
      <c r="G322" s="20">
        <v>0</v>
      </c>
      <c r="H322" s="12">
        <v>0</v>
      </c>
      <c r="I322" s="12">
        <v>0</v>
      </c>
      <c r="J322" s="33">
        <v>37</v>
      </c>
      <c r="K322" s="14">
        <v>0</v>
      </c>
      <c r="L322" s="15" t="str">
        <f t="shared" si="98"/>
        <v>MUY BAJO</v>
      </c>
      <c r="M322" s="14">
        <f t="shared" ref="M322" si="172">+Q322/R322</f>
        <v>1.4444444444444444</v>
      </c>
      <c r="N322" s="15" t="str">
        <f t="shared" si="100"/>
        <v>MUY ALTO</v>
      </c>
      <c r="O322" s="14">
        <f t="shared" ref="O322:O341" si="173">+K322*M322</f>
        <v>0</v>
      </c>
      <c r="P322" s="15" t="str">
        <f t="shared" si="102"/>
        <v>MUY BAJO</v>
      </c>
      <c r="Q322" s="16">
        <f t="shared" ref="Q322:Q325" si="174">+T322+U322</f>
        <v>13</v>
      </c>
      <c r="R322" s="16">
        <v>9</v>
      </c>
      <c r="S322" s="16">
        <f t="shared" ref="S322:S341" si="175">+R322-Q322</f>
        <v>-4</v>
      </c>
      <c r="T322" s="16">
        <v>13</v>
      </c>
      <c r="U322" s="16">
        <v>0</v>
      </c>
      <c r="V322" s="16">
        <v>98</v>
      </c>
      <c r="W322" s="17">
        <f>ROUND(X322*$X$430/$S$431,0)</f>
        <v>62</v>
      </c>
      <c r="X322" s="17">
        <v>65</v>
      </c>
      <c r="Y322" s="17" t="e">
        <f>ROUND(Z322*$Z$430/$Z$431,0)</f>
        <v>#DIV/0!</v>
      </c>
      <c r="Z322" s="17" t="e">
        <f>+ROUND(AA322*$Z$430/$Z$431,0)</f>
        <v>#DIV/0!</v>
      </c>
      <c r="AA322" s="17">
        <f>ROUND('[2]P. ACCIÓN CONSOLIDADO SEPT.21'!$CF94/1000000,0)</f>
        <v>75</v>
      </c>
      <c r="AB322" s="18">
        <f>+'[3]P. ACCIÓN A 30 DIC DE 2021 '!$AH93</f>
        <v>78049999</v>
      </c>
      <c r="AC322" s="16">
        <v>136</v>
      </c>
    </row>
    <row r="323" spans="1:29" s="19" customFormat="1" ht="28.15" hidden="1" customHeight="1" x14ac:dyDescent="0.25">
      <c r="A323" s="60"/>
      <c r="B323" s="53" t="str">
        <f>+[1]SB!A104</f>
        <v>SB.PY.5.1. Becas, descuentos y exenciones de matrículas</v>
      </c>
      <c r="C323" s="53"/>
      <c r="D323" s="12" t="s">
        <v>68</v>
      </c>
      <c r="E323" s="20" t="s">
        <v>180</v>
      </c>
      <c r="F323" s="20">
        <v>0</v>
      </c>
      <c r="G323" s="20">
        <v>0</v>
      </c>
      <c r="H323" s="12">
        <v>0</v>
      </c>
      <c r="I323" s="12">
        <v>0</v>
      </c>
      <c r="J323" s="33">
        <v>1</v>
      </c>
      <c r="K323" s="14">
        <v>0</v>
      </c>
      <c r="L323" s="15" t="str">
        <f t="shared" si="98"/>
        <v>MUY BAJO</v>
      </c>
      <c r="M323" s="14">
        <v>0</v>
      </c>
      <c r="N323" s="15" t="str">
        <f t="shared" si="100"/>
        <v>MUY BAJO</v>
      </c>
      <c r="O323" s="14">
        <f t="shared" si="173"/>
        <v>0</v>
      </c>
      <c r="P323" s="15" t="str">
        <f t="shared" si="102"/>
        <v>MUY BAJO</v>
      </c>
      <c r="Q323" s="16">
        <f t="shared" si="174"/>
        <v>0</v>
      </c>
      <c r="R323" s="16">
        <v>0</v>
      </c>
      <c r="S323" s="16">
        <f t="shared" si="175"/>
        <v>0</v>
      </c>
      <c r="T323" s="16">
        <v>0</v>
      </c>
      <c r="U323" s="16">
        <v>0</v>
      </c>
      <c r="V323" s="16">
        <v>134</v>
      </c>
      <c r="W323" s="17">
        <f>ROUND(X323*$X$430/$S$431,0)</f>
        <v>128</v>
      </c>
      <c r="X323" s="17">
        <v>134</v>
      </c>
      <c r="Y323" s="17" t="e">
        <f>ROUND(Z323*$Z$430/$Z$431,0)</f>
        <v>#DIV/0!</v>
      </c>
      <c r="Z323" s="17" t="e">
        <f>+ROUND(AA323*$Z$430/$Z$431,0)</f>
        <v>#DIV/0!</v>
      </c>
      <c r="AA323" s="17">
        <f>ROUND('[2]P. ACCIÓN CONSOLIDADO SEPT.21'!$CF95/1000000,0)</f>
        <v>0</v>
      </c>
      <c r="AB323" s="18">
        <f>+'[3]P. ACCIÓN A 30 DIC DE 2021 '!$AH94</f>
        <v>0</v>
      </c>
      <c r="AC323" s="16">
        <v>134</v>
      </c>
    </row>
    <row r="324" spans="1:29" s="19" customFormat="1" ht="28.15" hidden="1" customHeight="1" x14ac:dyDescent="0.25">
      <c r="A324" s="60"/>
      <c r="B324" s="53" t="str">
        <f>+[1]SB!A105</f>
        <v>SB.PY.5.1. Becas, descuentos y exenciones de matrículas</v>
      </c>
      <c r="C324" s="53"/>
      <c r="D324" s="12" t="s">
        <v>69</v>
      </c>
      <c r="E324" s="20" t="s">
        <v>180</v>
      </c>
      <c r="F324" s="20">
        <v>0</v>
      </c>
      <c r="G324" s="20">
        <v>0</v>
      </c>
      <c r="H324" s="12">
        <v>0</v>
      </c>
      <c r="I324" s="12">
        <v>0</v>
      </c>
      <c r="J324" s="33">
        <v>0</v>
      </c>
      <c r="K324" s="14">
        <v>0</v>
      </c>
      <c r="L324" s="15" t="str">
        <f t="shared" si="98"/>
        <v>MUY BAJO</v>
      </c>
      <c r="M324" s="14">
        <v>0</v>
      </c>
      <c r="N324" s="15" t="str">
        <f t="shared" si="100"/>
        <v>MUY BAJO</v>
      </c>
      <c r="O324" s="14">
        <f t="shared" si="173"/>
        <v>0</v>
      </c>
      <c r="P324" s="15" t="str">
        <f t="shared" si="102"/>
        <v>MUY BAJO</v>
      </c>
      <c r="Q324" s="16">
        <f t="shared" si="174"/>
        <v>0</v>
      </c>
      <c r="R324" s="16">
        <v>0</v>
      </c>
      <c r="S324" s="16">
        <f t="shared" si="175"/>
        <v>0</v>
      </c>
      <c r="T324" s="16">
        <v>0</v>
      </c>
      <c r="U324" s="16">
        <v>0</v>
      </c>
      <c r="V324" s="16">
        <v>789</v>
      </c>
      <c r="W324" s="17">
        <f>ROUND(X324*$X$430/$S$431,0)</f>
        <v>617</v>
      </c>
      <c r="X324" s="17">
        <v>644</v>
      </c>
      <c r="Y324" s="17" t="e">
        <f>ROUND(Z324*$Z$430/$Z$431,0)</f>
        <v>#DIV/0!</v>
      </c>
      <c r="Z324" s="17" t="e">
        <f>+ROUND(AA324*$Z$430/$Z$431,0)</f>
        <v>#DIV/0!</v>
      </c>
      <c r="AA324" s="17">
        <f>ROUND('[2]P. ACCIÓN CONSOLIDADO SEPT.21'!$CF96/1000000,0)</f>
        <v>545</v>
      </c>
      <c r="AB324" s="18">
        <f>+'[3]P. ACCIÓN A 30 DIC DE 2021 '!$AH95</f>
        <v>703126662</v>
      </c>
      <c r="AC324" s="16">
        <v>1158</v>
      </c>
    </row>
    <row r="325" spans="1:29" s="19" customFormat="1" ht="28.15" hidden="1" customHeight="1" x14ac:dyDescent="0.25">
      <c r="A325" s="60"/>
      <c r="B325" s="53" t="str">
        <f>+[1]SB!A106</f>
        <v>SB.PY.5.1. Becas, descuentos y exenciones de matrículas</v>
      </c>
      <c r="C325" s="53"/>
      <c r="D325" s="12" t="s">
        <v>87</v>
      </c>
      <c r="E325" s="20" t="s">
        <v>180</v>
      </c>
      <c r="F325" s="20">
        <v>0</v>
      </c>
      <c r="G325" s="20">
        <v>0</v>
      </c>
      <c r="H325" s="12">
        <v>0</v>
      </c>
      <c r="I325" s="12">
        <v>0</v>
      </c>
      <c r="J325" s="33">
        <v>0</v>
      </c>
      <c r="K325" s="14">
        <v>0</v>
      </c>
      <c r="L325" s="15" t="str">
        <f t="shared" si="98"/>
        <v>MUY BAJO</v>
      </c>
      <c r="M325" s="14">
        <v>0</v>
      </c>
      <c r="N325" s="15" t="str">
        <f t="shared" si="100"/>
        <v>MUY BAJO</v>
      </c>
      <c r="O325" s="14">
        <f t="shared" si="173"/>
        <v>0</v>
      </c>
      <c r="P325" s="15" t="str">
        <f t="shared" si="102"/>
        <v>MUY BAJO</v>
      </c>
      <c r="Q325" s="16">
        <f t="shared" si="174"/>
        <v>0</v>
      </c>
      <c r="R325" s="16">
        <v>0</v>
      </c>
      <c r="S325" s="16">
        <f t="shared" si="175"/>
        <v>0</v>
      </c>
      <c r="T325" s="16">
        <v>0</v>
      </c>
      <c r="U325" s="16">
        <v>0</v>
      </c>
      <c r="V325" s="16">
        <v>295</v>
      </c>
      <c r="W325" s="17">
        <f>ROUND(X325*$X$430/$S$431,0)</f>
        <v>181</v>
      </c>
      <c r="X325" s="17">
        <v>189</v>
      </c>
      <c r="Y325" s="17" t="e">
        <f>ROUND(Z325*$Z$430/$Z$431,0)</f>
        <v>#DIV/0!</v>
      </c>
      <c r="Z325" s="17" t="e">
        <f>+ROUND(AA325*$Z$430/$Z$431,0)</f>
        <v>#DIV/0!</v>
      </c>
      <c r="AA325" s="17">
        <f>ROUND('[2]P. ACCIÓN CONSOLIDADO SEPT.21'!$CF97/1000000,0)</f>
        <v>225</v>
      </c>
      <c r="AB325" s="18">
        <f>+'[3]P. ACCIÓN A 30 DIC DE 2021 '!$AH96</f>
        <v>224520000</v>
      </c>
      <c r="AC325" s="16">
        <v>401</v>
      </c>
    </row>
    <row r="326" spans="1:29" s="19" customFormat="1" ht="28.15" hidden="1" customHeight="1" x14ac:dyDescent="0.25">
      <c r="A326" s="60"/>
      <c r="B326" s="53" t="str">
        <f>+[1]SB!A107</f>
        <v>SB.PY.5.1. Becas, descuentos y exenciones de matrículas</v>
      </c>
      <c r="C326" s="53"/>
      <c r="D326" s="12" t="s">
        <v>71</v>
      </c>
      <c r="E326" s="20" t="s">
        <v>180</v>
      </c>
      <c r="F326" s="20">
        <v>509</v>
      </c>
      <c r="G326" s="20">
        <v>1620</v>
      </c>
      <c r="H326" s="12">
        <v>524</v>
      </c>
      <c r="I326" s="12">
        <v>0</v>
      </c>
      <c r="J326" s="33">
        <v>38</v>
      </c>
      <c r="K326" s="14">
        <f t="shared" ref="K326:K341" si="176">+J326/H326</f>
        <v>7.2519083969465645E-2</v>
      </c>
      <c r="L326" s="15" t="str">
        <f t="shared" si="98"/>
        <v>MUY BAJO</v>
      </c>
      <c r="M326" s="14">
        <f t="shared" ref="M326:M340" si="177">+Q326/R326</f>
        <v>0</v>
      </c>
      <c r="N326" s="15" t="str">
        <f t="shared" si="100"/>
        <v>MUY BAJO</v>
      </c>
      <c r="O326" s="14">
        <f t="shared" si="173"/>
        <v>0</v>
      </c>
      <c r="P326" s="15" t="str">
        <f t="shared" si="102"/>
        <v>MUY BAJO</v>
      </c>
      <c r="Q326" s="16"/>
      <c r="R326" s="16">
        <v>66</v>
      </c>
      <c r="S326" s="16">
        <f t="shared" si="175"/>
        <v>66</v>
      </c>
      <c r="T326" s="16">
        <v>50</v>
      </c>
      <c r="U326" s="16"/>
      <c r="V326" s="16"/>
      <c r="W326" s="17"/>
      <c r="X326" s="17"/>
      <c r="Y326" s="17"/>
      <c r="Z326" s="17"/>
      <c r="AA326" s="17"/>
      <c r="AB326" s="18"/>
      <c r="AC326" s="16"/>
    </row>
    <row r="327" spans="1:29" s="19" customFormat="1" ht="28.15" hidden="1" customHeight="1" x14ac:dyDescent="0.25">
      <c r="A327" s="60"/>
      <c r="B327" s="53" t="str">
        <f>+[1]SB!A108</f>
        <v>SB.PY.5.2. Servicio de Restaurante</v>
      </c>
      <c r="C327" s="53"/>
      <c r="D327" s="12" t="s">
        <v>65</v>
      </c>
      <c r="E327" s="20" t="s">
        <v>179</v>
      </c>
      <c r="F327" s="20">
        <v>0</v>
      </c>
      <c r="G327" s="20">
        <v>0</v>
      </c>
      <c r="H327" s="12">
        <v>0</v>
      </c>
      <c r="I327" s="12">
        <v>0</v>
      </c>
      <c r="J327" s="33">
        <v>0</v>
      </c>
      <c r="K327" s="14">
        <v>0</v>
      </c>
      <c r="L327" s="15" t="str">
        <f t="shared" si="98"/>
        <v>MUY BAJO</v>
      </c>
      <c r="M327" s="14">
        <f t="shared" si="177"/>
        <v>0</v>
      </c>
      <c r="N327" s="15" t="str">
        <f t="shared" si="100"/>
        <v>MUY BAJO</v>
      </c>
      <c r="O327" s="14">
        <f t="shared" si="173"/>
        <v>0</v>
      </c>
      <c r="P327" s="15" t="str">
        <f t="shared" si="102"/>
        <v>MUY BAJO</v>
      </c>
      <c r="Q327" s="16"/>
      <c r="R327" s="16">
        <v>1310</v>
      </c>
      <c r="S327" s="16">
        <f t="shared" si="175"/>
        <v>1310</v>
      </c>
      <c r="T327" s="16">
        <v>43</v>
      </c>
      <c r="U327" s="16"/>
      <c r="V327" s="16"/>
      <c r="W327" s="17"/>
      <c r="X327" s="17"/>
      <c r="Y327" s="17"/>
      <c r="Z327" s="17"/>
      <c r="AA327" s="17"/>
      <c r="AB327" s="18"/>
      <c r="AC327" s="16"/>
    </row>
    <row r="328" spans="1:29" s="19" customFormat="1" ht="28.15" hidden="1" customHeight="1" x14ac:dyDescent="0.25">
      <c r="A328" s="60"/>
      <c r="B328" s="53" t="str">
        <f>+[1]SB!A109</f>
        <v>SB.PY.5.2. Servicio de Restaurante</v>
      </c>
      <c r="C328" s="53"/>
      <c r="D328" s="12" t="s">
        <v>68</v>
      </c>
      <c r="E328" s="20" t="s">
        <v>179</v>
      </c>
      <c r="F328" s="20">
        <v>0</v>
      </c>
      <c r="G328" s="20">
        <v>0</v>
      </c>
      <c r="H328" s="12">
        <v>0</v>
      </c>
      <c r="I328" s="12">
        <v>0</v>
      </c>
      <c r="J328" s="33">
        <v>0</v>
      </c>
      <c r="K328" s="14">
        <v>0</v>
      </c>
      <c r="L328" s="15" t="str">
        <f t="shared" si="98"/>
        <v>MUY BAJO</v>
      </c>
      <c r="M328" s="14">
        <f t="shared" si="177"/>
        <v>0</v>
      </c>
      <c r="N328" s="15" t="str">
        <f t="shared" si="100"/>
        <v>MUY BAJO</v>
      </c>
      <c r="O328" s="14">
        <f t="shared" si="173"/>
        <v>0</v>
      </c>
      <c r="P328" s="15" t="str">
        <f t="shared" si="102"/>
        <v>MUY BAJO</v>
      </c>
      <c r="Q328" s="16"/>
      <c r="R328" s="16">
        <v>93</v>
      </c>
      <c r="S328" s="16">
        <f t="shared" si="175"/>
        <v>93</v>
      </c>
      <c r="T328" s="16">
        <v>0</v>
      </c>
      <c r="U328" s="16"/>
      <c r="V328" s="16"/>
      <c r="W328" s="17"/>
      <c r="X328" s="17"/>
      <c r="Y328" s="17"/>
      <c r="Z328" s="17"/>
      <c r="AA328" s="17"/>
      <c r="AB328" s="18"/>
      <c r="AC328" s="16"/>
    </row>
    <row r="329" spans="1:29" s="19" customFormat="1" ht="28.15" hidden="1" customHeight="1" x14ac:dyDescent="0.25">
      <c r="A329" s="60"/>
      <c r="B329" s="53" t="str">
        <f>+[1]SB!A110</f>
        <v>SB.PY.5.2. Servicio de Restaurante</v>
      </c>
      <c r="C329" s="53"/>
      <c r="D329" s="12" t="s">
        <v>69</v>
      </c>
      <c r="E329" s="20" t="s">
        <v>179</v>
      </c>
      <c r="F329" s="20">
        <v>0</v>
      </c>
      <c r="G329" s="20">
        <v>0</v>
      </c>
      <c r="H329" s="12">
        <v>0</v>
      </c>
      <c r="I329" s="12">
        <v>0</v>
      </c>
      <c r="J329" s="33">
        <v>0</v>
      </c>
      <c r="K329" s="14">
        <v>0</v>
      </c>
      <c r="L329" s="15" t="str">
        <f t="shared" si="98"/>
        <v>MUY BAJO</v>
      </c>
      <c r="M329" s="14">
        <f t="shared" si="177"/>
        <v>0</v>
      </c>
      <c r="N329" s="15" t="str">
        <f t="shared" si="100"/>
        <v>MUY BAJO</v>
      </c>
      <c r="O329" s="14">
        <f t="shared" si="173"/>
        <v>0</v>
      </c>
      <c r="P329" s="15" t="str">
        <f t="shared" si="102"/>
        <v>MUY BAJO</v>
      </c>
      <c r="Q329" s="16"/>
      <c r="R329" s="16">
        <v>93</v>
      </c>
      <c r="S329" s="16">
        <f t="shared" si="175"/>
        <v>93</v>
      </c>
      <c r="T329" s="16">
        <v>0</v>
      </c>
      <c r="U329" s="16"/>
      <c r="V329" s="16"/>
      <c r="W329" s="17"/>
      <c r="X329" s="17"/>
      <c r="Y329" s="17"/>
      <c r="Z329" s="17"/>
      <c r="AA329" s="17"/>
      <c r="AB329" s="18"/>
      <c r="AC329" s="16"/>
    </row>
    <row r="330" spans="1:29" s="19" customFormat="1" ht="28.15" hidden="1" customHeight="1" x14ac:dyDescent="0.25">
      <c r="A330" s="60"/>
      <c r="B330" s="53" t="str">
        <f>+[1]SB!A111</f>
        <v>SB.PY.5.2. Servicio de Restaurante</v>
      </c>
      <c r="C330" s="53"/>
      <c r="D330" s="12" t="s">
        <v>87</v>
      </c>
      <c r="E330" s="20" t="s">
        <v>179</v>
      </c>
      <c r="F330" s="20">
        <v>0</v>
      </c>
      <c r="G330" s="20">
        <v>0</v>
      </c>
      <c r="H330" s="12">
        <v>0</v>
      </c>
      <c r="I330" s="12">
        <v>0</v>
      </c>
      <c r="J330" s="33">
        <v>0</v>
      </c>
      <c r="K330" s="14">
        <v>0</v>
      </c>
      <c r="L330" s="15" t="str">
        <f t="shared" si="98"/>
        <v>MUY BAJO</v>
      </c>
      <c r="M330" s="14">
        <f t="shared" si="177"/>
        <v>0</v>
      </c>
      <c r="N330" s="15" t="str">
        <f t="shared" si="100"/>
        <v>MUY BAJO</v>
      </c>
      <c r="O330" s="14">
        <f t="shared" si="173"/>
        <v>0</v>
      </c>
      <c r="P330" s="15" t="str">
        <f t="shared" si="102"/>
        <v>MUY BAJO</v>
      </c>
      <c r="Q330" s="16"/>
      <c r="R330" s="16">
        <v>216</v>
      </c>
      <c r="S330" s="16">
        <f t="shared" si="175"/>
        <v>216</v>
      </c>
      <c r="T330" s="16">
        <v>0</v>
      </c>
      <c r="U330" s="16"/>
      <c r="V330" s="16"/>
      <c r="W330" s="17"/>
      <c r="X330" s="17"/>
      <c r="Y330" s="17"/>
      <c r="Z330" s="17"/>
      <c r="AA330" s="17"/>
      <c r="AB330" s="18"/>
      <c r="AC330" s="16"/>
    </row>
    <row r="331" spans="1:29" s="19" customFormat="1" ht="28.15" hidden="1" customHeight="1" x14ac:dyDescent="0.25">
      <c r="A331" s="60"/>
      <c r="B331" s="53" t="str">
        <f>+[1]SB!A112</f>
        <v>SB.PY.5.2. Servicio de Restaurante</v>
      </c>
      <c r="C331" s="53"/>
      <c r="D331" s="12" t="s">
        <v>71</v>
      </c>
      <c r="E331" s="20" t="s">
        <v>179</v>
      </c>
      <c r="F331" s="20">
        <v>12734</v>
      </c>
      <c r="G331" s="20">
        <v>39752</v>
      </c>
      <c r="H331" s="12">
        <v>12989</v>
      </c>
      <c r="I331" s="12">
        <v>0</v>
      </c>
      <c r="J331" s="33">
        <v>0</v>
      </c>
      <c r="K331" s="14">
        <f t="shared" si="176"/>
        <v>0</v>
      </c>
      <c r="L331" s="15" t="str">
        <f t="shared" si="98"/>
        <v>MUY BAJO</v>
      </c>
      <c r="M331" s="14">
        <v>0</v>
      </c>
      <c r="N331" s="15" t="str">
        <f t="shared" si="100"/>
        <v>MUY BAJO</v>
      </c>
      <c r="O331" s="14">
        <f t="shared" si="173"/>
        <v>0</v>
      </c>
      <c r="P331" s="15" t="str">
        <f t="shared" si="102"/>
        <v>MUY BAJO</v>
      </c>
      <c r="Q331" s="16"/>
      <c r="R331" s="16">
        <v>0</v>
      </c>
      <c r="S331" s="16">
        <f t="shared" si="175"/>
        <v>0</v>
      </c>
      <c r="T331" s="16">
        <v>0</v>
      </c>
      <c r="U331" s="16"/>
      <c r="V331" s="16"/>
      <c r="W331" s="17"/>
      <c r="X331" s="17"/>
      <c r="Y331" s="17"/>
      <c r="Z331" s="17"/>
      <c r="AA331" s="17"/>
      <c r="AB331" s="18"/>
      <c r="AC331" s="16"/>
    </row>
    <row r="332" spans="1:29" s="19" customFormat="1" ht="28.15" hidden="1" customHeight="1" x14ac:dyDescent="0.25">
      <c r="A332" s="60"/>
      <c r="B332" s="53" t="str">
        <f>+[1]SB!A113</f>
        <v>SB.PY.5.3. Acompañamiento académico</v>
      </c>
      <c r="C332" s="53"/>
      <c r="D332" s="12" t="s">
        <v>65</v>
      </c>
      <c r="E332" s="20" t="s">
        <v>179</v>
      </c>
      <c r="F332" s="20">
        <v>0</v>
      </c>
      <c r="G332" s="20">
        <v>0</v>
      </c>
      <c r="H332" s="12">
        <v>0</v>
      </c>
      <c r="I332" s="12">
        <v>0</v>
      </c>
      <c r="J332" s="33">
        <v>4823</v>
      </c>
      <c r="K332" s="14">
        <v>0</v>
      </c>
      <c r="L332" s="15" t="str">
        <f t="shared" si="98"/>
        <v>MUY BAJO</v>
      </c>
      <c r="M332" s="14">
        <v>0</v>
      </c>
      <c r="N332" s="15" t="str">
        <f t="shared" si="100"/>
        <v>MUY BAJO</v>
      </c>
      <c r="O332" s="14">
        <f t="shared" si="173"/>
        <v>0</v>
      </c>
      <c r="P332" s="15" t="str">
        <f t="shared" si="102"/>
        <v>MUY BAJO</v>
      </c>
      <c r="Q332" s="16"/>
      <c r="R332" s="16">
        <v>0</v>
      </c>
      <c r="S332" s="16">
        <f t="shared" si="175"/>
        <v>0</v>
      </c>
      <c r="T332" s="16">
        <v>0</v>
      </c>
      <c r="U332" s="16"/>
      <c r="V332" s="16"/>
      <c r="W332" s="17"/>
      <c r="X332" s="17"/>
      <c r="Y332" s="17"/>
      <c r="Z332" s="17"/>
      <c r="AA332" s="17"/>
      <c r="AB332" s="18"/>
      <c r="AC332" s="16"/>
    </row>
    <row r="333" spans="1:29" s="19" customFormat="1" ht="28.15" hidden="1" customHeight="1" x14ac:dyDescent="0.25">
      <c r="A333" s="60"/>
      <c r="B333" s="53" t="str">
        <f>+[1]SB!A114</f>
        <v>SB.PY.5.3. Acompañamiento académico</v>
      </c>
      <c r="C333" s="53"/>
      <c r="D333" s="12" t="s">
        <v>68</v>
      </c>
      <c r="E333" s="20" t="s">
        <v>179</v>
      </c>
      <c r="F333" s="20">
        <v>0</v>
      </c>
      <c r="G333" s="20">
        <v>0</v>
      </c>
      <c r="H333" s="12">
        <v>0</v>
      </c>
      <c r="I333" s="12">
        <v>0</v>
      </c>
      <c r="J333" s="33">
        <v>139</v>
      </c>
      <c r="K333" s="14">
        <v>0</v>
      </c>
      <c r="L333" s="15" t="str">
        <f t="shared" si="98"/>
        <v>MUY BAJO</v>
      </c>
      <c r="M333" s="14">
        <v>0</v>
      </c>
      <c r="N333" s="15" t="str">
        <f t="shared" si="100"/>
        <v>MUY BAJO</v>
      </c>
      <c r="O333" s="14">
        <f t="shared" si="173"/>
        <v>0</v>
      </c>
      <c r="P333" s="15" t="str">
        <f t="shared" si="102"/>
        <v>MUY BAJO</v>
      </c>
      <c r="Q333" s="16"/>
      <c r="R333" s="16">
        <v>0</v>
      </c>
      <c r="S333" s="16">
        <f t="shared" si="175"/>
        <v>0</v>
      </c>
      <c r="T333" s="16">
        <v>0</v>
      </c>
      <c r="U333" s="16"/>
      <c r="V333" s="16"/>
      <c r="W333" s="17"/>
      <c r="X333" s="17"/>
      <c r="Y333" s="17"/>
      <c r="Z333" s="17"/>
      <c r="AA333" s="17"/>
      <c r="AB333" s="18"/>
      <c r="AC333" s="16"/>
    </row>
    <row r="334" spans="1:29" s="19" customFormat="1" ht="28.15" hidden="1" customHeight="1" x14ac:dyDescent="0.25">
      <c r="A334" s="60"/>
      <c r="B334" s="53" t="str">
        <f>+[1]SB!A115</f>
        <v>SB.PY.5.3. Acompañamiento académico</v>
      </c>
      <c r="C334" s="53"/>
      <c r="D334" s="12" t="s">
        <v>69</v>
      </c>
      <c r="E334" s="20" t="s">
        <v>179</v>
      </c>
      <c r="F334" s="20">
        <v>0</v>
      </c>
      <c r="G334" s="20">
        <v>0</v>
      </c>
      <c r="H334" s="12">
        <v>0</v>
      </c>
      <c r="I334" s="12">
        <v>0</v>
      </c>
      <c r="J334" s="33">
        <v>96</v>
      </c>
      <c r="K334" s="14">
        <v>0</v>
      </c>
      <c r="L334" s="15" t="str">
        <f t="shared" si="98"/>
        <v>MUY BAJO</v>
      </c>
      <c r="M334" s="14">
        <v>0</v>
      </c>
      <c r="N334" s="15" t="str">
        <f t="shared" si="100"/>
        <v>MUY BAJO</v>
      </c>
      <c r="O334" s="14">
        <f t="shared" si="173"/>
        <v>0</v>
      </c>
      <c r="P334" s="15" t="str">
        <f t="shared" si="102"/>
        <v>MUY BAJO</v>
      </c>
      <c r="Q334" s="16"/>
      <c r="R334" s="16">
        <v>0</v>
      </c>
      <c r="S334" s="16">
        <f t="shared" si="175"/>
        <v>0</v>
      </c>
      <c r="T334" s="16">
        <v>0</v>
      </c>
      <c r="U334" s="16"/>
      <c r="V334" s="16"/>
      <c r="W334" s="17"/>
      <c r="X334" s="17"/>
      <c r="Y334" s="17"/>
      <c r="Z334" s="17"/>
      <c r="AA334" s="17"/>
      <c r="AB334" s="18"/>
      <c r="AC334" s="16"/>
    </row>
    <row r="335" spans="1:29" s="19" customFormat="1" ht="28.15" hidden="1" customHeight="1" x14ac:dyDescent="0.25">
      <c r="A335" s="60"/>
      <c r="B335" s="53" t="str">
        <f>+[1]SB!A116</f>
        <v>SB.PY.5.3. Acompañamiento académico</v>
      </c>
      <c r="C335" s="53"/>
      <c r="D335" s="12" t="s">
        <v>87</v>
      </c>
      <c r="E335" s="20" t="s">
        <v>179</v>
      </c>
      <c r="F335" s="20">
        <v>0</v>
      </c>
      <c r="G335" s="20">
        <v>0</v>
      </c>
      <c r="H335" s="12">
        <v>0</v>
      </c>
      <c r="I335" s="12">
        <v>0</v>
      </c>
      <c r="J335" s="33">
        <v>172</v>
      </c>
      <c r="K335" s="14">
        <v>0</v>
      </c>
      <c r="L335" s="15" t="str">
        <f t="shared" si="98"/>
        <v>MUY BAJO</v>
      </c>
      <c r="M335" s="14">
        <v>0</v>
      </c>
      <c r="N335" s="15" t="str">
        <f t="shared" si="100"/>
        <v>MUY BAJO</v>
      </c>
      <c r="O335" s="14">
        <f t="shared" si="173"/>
        <v>0</v>
      </c>
      <c r="P335" s="15" t="str">
        <f t="shared" si="102"/>
        <v>MUY BAJO</v>
      </c>
      <c r="Q335" s="16"/>
      <c r="R335" s="16">
        <v>0</v>
      </c>
      <c r="S335" s="16">
        <f t="shared" si="175"/>
        <v>0</v>
      </c>
      <c r="T335" s="16">
        <v>0</v>
      </c>
      <c r="U335" s="16"/>
      <c r="V335" s="16"/>
      <c r="W335" s="17"/>
      <c r="X335" s="17"/>
      <c r="Y335" s="17"/>
      <c r="Z335" s="17"/>
      <c r="AA335" s="17"/>
      <c r="AB335" s="18"/>
      <c r="AC335" s="16"/>
    </row>
    <row r="336" spans="1:29" s="19" customFormat="1" ht="28.15" hidden="1" customHeight="1" x14ac:dyDescent="0.25">
      <c r="A336" s="60"/>
      <c r="B336" s="53" t="str">
        <f>+[1]SB!A117</f>
        <v>SB.PY.5.3. Acompañamiento académico</v>
      </c>
      <c r="C336" s="53"/>
      <c r="D336" s="12" t="s">
        <v>71</v>
      </c>
      <c r="E336" s="20" t="s">
        <v>179</v>
      </c>
      <c r="F336" s="20">
        <v>12000</v>
      </c>
      <c r="G336" s="20">
        <v>36000</v>
      </c>
      <c r="H336" s="12">
        <v>12000</v>
      </c>
      <c r="I336" s="12">
        <v>0</v>
      </c>
      <c r="J336" s="33">
        <v>5230</v>
      </c>
      <c r="K336" s="14">
        <f t="shared" si="176"/>
        <v>0.43583333333333335</v>
      </c>
      <c r="L336" s="15" t="str">
        <f t="shared" si="98"/>
        <v>MEDIO</v>
      </c>
      <c r="M336" s="14">
        <f t="shared" si="177"/>
        <v>0</v>
      </c>
      <c r="N336" s="15" t="str">
        <f t="shared" si="100"/>
        <v>MUY BAJO</v>
      </c>
      <c r="O336" s="14">
        <f t="shared" si="173"/>
        <v>0</v>
      </c>
      <c r="P336" s="15" t="str">
        <f t="shared" si="102"/>
        <v>MUY BAJO</v>
      </c>
      <c r="Q336" s="16"/>
      <c r="R336" s="16">
        <v>807</v>
      </c>
      <c r="S336" s="16">
        <f t="shared" si="175"/>
        <v>807</v>
      </c>
      <c r="T336" s="16">
        <v>70</v>
      </c>
      <c r="U336" s="16"/>
      <c r="V336" s="16"/>
      <c r="W336" s="17"/>
      <c r="X336" s="17"/>
      <c r="Y336" s="17"/>
      <c r="Z336" s="17"/>
      <c r="AA336" s="17"/>
      <c r="AB336" s="18"/>
      <c r="AC336" s="16"/>
    </row>
    <row r="337" spans="1:29" s="19" customFormat="1" ht="28.15" hidden="1" customHeight="1" x14ac:dyDescent="0.25">
      <c r="A337" s="60"/>
      <c r="B337" s="53" t="str">
        <f>+[1]SB!A118</f>
        <v>SB.PY.5.4. Acompañamiento sicosocial</v>
      </c>
      <c r="C337" s="53"/>
      <c r="D337" s="12" t="s">
        <v>65</v>
      </c>
      <c r="E337" s="20" t="s">
        <v>179</v>
      </c>
      <c r="F337" s="20">
        <v>0</v>
      </c>
      <c r="G337" s="20">
        <v>0</v>
      </c>
      <c r="H337" s="12">
        <v>0</v>
      </c>
      <c r="I337" s="12">
        <v>0</v>
      </c>
      <c r="J337" s="33">
        <v>136</v>
      </c>
      <c r="K337" s="14">
        <v>0</v>
      </c>
      <c r="L337" s="15" t="str">
        <f t="shared" si="98"/>
        <v>MUY BAJO</v>
      </c>
      <c r="M337" s="14">
        <f t="shared" si="177"/>
        <v>0</v>
      </c>
      <c r="N337" s="15" t="str">
        <f t="shared" si="100"/>
        <v>MUY BAJO</v>
      </c>
      <c r="O337" s="14">
        <f t="shared" si="173"/>
        <v>0</v>
      </c>
      <c r="P337" s="15" t="str">
        <f t="shared" si="102"/>
        <v>MUY BAJO</v>
      </c>
      <c r="Q337" s="16"/>
      <c r="R337" s="16">
        <v>162</v>
      </c>
      <c r="S337" s="16">
        <f t="shared" si="175"/>
        <v>162</v>
      </c>
      <c r="T337" s="16">
        <v>83</v>
      </c>
      <c r="U337" s="16"/>
      <c r="V337" s="16"/>
      <c r="W337" s="17"/>
      <c r="X337" s="17"/>
      <c r="Y337" s="17"/>
      <c r="Z337" s="17"/>
      <c r="AA337" s="17"/>
      <c r="AB337" s="18"/>
      <c r="AC337" s="16"/>
    </row>
    <row r="338" spans="1:29" s="19" customFormat="1" ht="28.15" hidden="1" customHeight="1" x14ac:dyDescent="0.25">
      <c r="A338" s="60"/>
      <c r="B338" s="53" t="str">
        <f>+[1]SB!A119</f>
        <v>SB.PY.5.4. Acompañamiento sicosocial</v>
      </c>
      <c r="C338" s="53"/>
      <c r="D338" s="12" t="s">
        <v>68</v>
      </c>
      <c r="E338" s="20" t="s">
        <v>179</v>
      </c>
      <c r="F338" s="20">
        <v>0</v>
      </c>
      <c r="G338" s="20">
        <v>0</v>
      </c>
      <c r="H338" s="12">
        <v>0</v>
      </c>
      <c r="I338" s="12">
        <v>0</v>
      </c>
      <c r="J338" s="33">
        <v>6</v>
      </c>
      <c r="K338" s="14">
        <v>0</v>
      </c>
      <c r="L338" s="15" t="str">
        <f t="shared" si="98"/>
        <v>MUY BAJO</v>
      </c>
      <c r="M338" s="14">
        <f t="shared" si="177"/>
        <v>0</v>
      </c>
      <c r="N338" s="15" t="str">
        <f t="shared" si="100"/>
        <v>MUY BAJO</v>
      </c>
      <c r="O338" s="14">
        <f t="shared" si="173"/>
        <v>0</v>
      </c>
      <c r="P338" s="15" t="str">
        <f t="shared" si="102"/>
        <v>MUY BAJO</v>
      </c>
      <c r="Q338" s="16"/>
      <c r="R338" s="16">
        <v>29</v>
      </c>
      <c r="S338" s="16">
        <f t="shared" si="175"/>
        <v>29</v>
      </c>
      <c r="T338" s="16">
        <v>11</v>
      </c>
      <c r="U338" s="16"/>
      <c r="V338" s="16"/>
      <c r="W338" s="17"/>
      <c r="X338" s="17"/>
      <c r="Y338" s="17"/>
      <c r="Z338" s="17"/>
      <c r="AA338" s="17"/>
      <c r="AB338" s="18"/>
      <c r="AC338" s="16"/>
    </row>
    <row r="339" spans="1:29" s="19" customFormat="1" ht="28.15" hidden="1" customHeight="1" x14ac:dyDescent="0.25">
      <c r="A339" s="60"/>
      <c r="B339" s="53" t="str">
        <f>+[1]SB!A120</f>
        <v>SB.PY.5.4. Acompañamiento sicosocial</v>
      </c>
      <c r="C339" s="53"/>
      <c r="D339" s="12" t="s">
        <v>69</v>
      </c>
      <c r="E339" s="20" t="s">
        <v>179</v>
      </c>
      <c r="F339" s="20">
        <v>0</v>
      </c>
      <c r="G339" s="20">
        <v>0</v>
      </c>
      <c r="H339" s="12">
        <v>0</v>
      </c>
      <c r="I339" s="12">
        <v>0</v>
      </c>
      <c r="J339" s="33">
        <v>24</v>
      </c>
      <c r="K339" s="14">
        <v>0</v>
      </c>
      <c r="L339" s="15" t="str">
        <f t="shared" si="98"/>
        <v>MUY BAJO</v>
      </c>
      <c r="M339" s="14">
        <f t="shared" si="177"/>
        <v>0</v>
      </c>
      <c r="N339" s="15" t="str">
        <f t="shared" si="100"/>
        <v>MUY BAJO</v>
      </c>
      <c r="O339" s="14">
        <f t="shared" si="173"/>
        <v>0</v>
      </c>
      <c r="P339" s="15" t="str">
        <f t="shared" si="102"/>
        <v>MUY BAJO</v>
      </c>
      <c r="Q339" s="16"/>
      <c r="R339" s="16">
        <v>29</v>
      </c>
      <c r="S339" s="16">
        <f t="shared" si="175"/>
        <v>29</v>
      </c>
      <c r="T339" s="16">
        <v>12</v>
      </c>
      <c r="U339" s="16"/>
      <c r="V339" s="16"/>
      <c r="W339" s="17"/>
      <c r="X339" s="17"/>
      <c r="Y339" s="17"/>
      <c r="Z339" s="17"/>
      <c r="AA339" s="17"/>
      <c r="AB339" s="18"/>
      <c r="AC339" s="16"/>
    </row>
    <row r="340" spans="1:29" s="19" customFormat="1" ht="28.15" hidden="1" customHeight="1" x14ac:dyDescent="0.25">
      <c r="A340" s="60"/>
      <c r="B340" s="53" t="str">
        <f>+[1]SB!A121</f>
        <v>SB.PY.5.4. Acompañamiento sicosocial</v>
      </c>
      <c r="C340" s="53"/>
      <c r="D340" s="12" t="s">
        <v>87</v>
      </c>
      <c r="E340" s="20" t="s">
        <v>179</v>
      </c>
      <c r="F340" s="20">
        <v>0</v>
      </c>
      <c r="G340" s="20">
        <v>0</v>
      </c>
      <c r="H340" s="12">
        <v>0</v>
      </c>
      <c r="I340" s="12">
        <v>0</v>
      </c>
      <c r="J340" s="33">
        <v>35</v>
      </c>
      <c r="K340" s="14">
        <v>0</v>
      </c>
      <c r="L340" s="15" t="str">
        <f t="shared" si="98"/>
        <v>MUY BAJO</v>
      </c>
      <c r="M340" s="14">
        <f t="shared" si="177"/>
        <v>0</v>
      </c>
      <c r="N340" s="15" t="str">
        <f t="shared" si="100"/>
        <v>MUY BAJO</v>
      </c>
      <c r="O340" s="14">
        <f t="shared" si="173"/>
        <v>0</v>
      </c>
      <c r="P340" s="15" t="str">
        <f t="shared" si="102"/>
        <v>MUY BAJO</v>
      </c>
      <c r="Q340" s="16"/>
      <c r="R340" s="16">
        <v>29</v>
      </c>
      <c r="S340" s="16">
        <f t="shared" si="175"/>
        <v>29</v>
      </c>
      <c r="T340" s="16">
        <v>13</v>
      </c>
      <c r="U340" s="16"/>
      <c r="V340" s="16"/>
      <c r="W340" s="17"/>
      <c r="X340" s="17"/>
      <c r="Y340" s="17"/>
      <c r="Z340" s="17"/>
      <c r="AA340" s="17"/>
      <c r="AB340" s="18"/>
      <c r="AC340" s="16"/>
    </row>
    <row r="341" spans="1:29" s="19" customFormat="1" ht="28.15" hidden="1" customHeight="1" x14ac:dyDescent="0.25">
      <c r="A341" s="60"/>
      <c r="B341" s="53" t="str">
        <f>+[1]SB!A122</f>
        <v>SB.PY.5.4. Acompañamiento sicosocial</v>
      </c>
      <c r="C341" s="53"/>
      <c r="D341" s="12" t="s">
        <v>71</v>
      </c>
      <c r="E341" s="20" t="s">
        <v>179</v>
      </c>
      <c r="F341" s="20">
        <v>6500</v>
      </c>
      <c r="G341" s="20">
        <v>19500</v>
      </c>
      <c r="H341" s="12">
        <v>6500</v>
      </c>
      <c r="I341" s="12">
        <v>0</v>
      </c>
      <c r="J341" s="33">
        <v>201</v>
      </c>
      <c r="K341" s="14">
        <f t="shared" si="176"/>
        <v>3.0923076923076925E-2</v>
      </c>
      <c r="L341" s="15" t="str">
        <f t="shared" si="98"/>
        <v>MUY BAJO</v>
      </c>
      <c r="M341" s="14">
        <v>0</v>
      </c>
      <c r="N341" s="15" t="str">
        <f t="shared" si="100"/>
        <v>MUY BAJO</v>
      </c>
      <c r="O341" s="14">
        <f t="shared" si="173"/>
        <v>0</v>
      </c>
      <c r="P341" s="15" t="str">
        <f t="shared" si="102"/>
        <v>MUY BAJO</v>
      </c>
      <c r="Q341" s="16"/>
      <c r="R341" s="16">
        <v>0</v>
      </c>
      <c r="S341" s="16">
        <f t="shared" si="175"/>
        <v>0</v>
      </c>
      <c r="T341" s="16">
        <v>0</v>
      </c>
      <c r="U341" s="16"/>
      <c r="V341" s="16"/>
      <c r="W341" s="17"/>
      <c r="X341" s="17"/>
      <c r="Y341" s="17"/>
      <c r="Z341" s="17"/>
      <c r="AA341" s="17"/>
      <c r="AB341" s="18"/>
      <c r="AC341" s="16"/>
    </row>
    <row r="342" spans="1:29" ht="28.15" customHeight="1" thickBot="1" x14ac:dyDescent="0.3">
      <c r="A342" s="61"/>
      <c r="B342" s="52" t="s">
        <v>48</v>
      </c>
      <c r="C342" s="52"/>
      <c r="D342" s="23"/>
      <c r="E342" s="23"/>
      <c r="F342" s="23"/>
      <c r="G342" s="23"/>
      <c r="H342" s="23"/>
      <c r="I342" s="23"/>
      <c r="J342" s="23"/>
      <c r="K342" s="24">
        <f>AVERAGE(K322:K341)</f>
        <v>2.6963774711293798E-2</v>
      </c>
      <c r="L342" s="15" t="str">
        <f t="shared" si="98"/>
        <v>MUY BAJO</v>
      </c>
      <c r="M342" s="24">
        <f>AVERAGE(M322:M341)</f>
        <v>7.2222222222222215E-2</v>
      </c>
      <c r="N342" s="15" t="str">
        <f t="shared" si="100"/>
        <v>MUY BAJO</v>
      </c>
      <c r="O342" s="24">
        <f>AVERAGE(O322:O341)</f>
        <v>0</v>
      </c>
      <c r="P342" s="15" t="str">
        <f t="shared" si="102"/>
        <v>MUY BAJO</v>
      </c>
      <c r="Q342" s="25">
        <f t="shared" ref="Q342" si="178">SUM(Q322:Q341)</f>
        <v>13</v>
      </c>
      <c r="R342" s="25">
        <v>2843</v>
      </c>
      <c r="S342" s="25">
        <f t="shared" ref="S342:U342" si="179">SUM(S322:S341)</f>
        <v>2830</v>
      </c>
      <c r="T342" s="25">
        <v>295</v>
      </c>
      <c r="U342" s="25">
        <f t="shared" si="179"/>
        <v>0</v>
      </c>
      <c r="V342" s="25">
        <f t="shared" ref="V342:Y342" si="180">SUM(V322:V325)</f>
        <v>1316</v>
      </c>
      <c r="W342" s="25">
        <f t="shared" si="180"/>
        <v>988</v>
      </c>
      <c r="X342" s="25">
        <f t="shared" si="180"/>
        <v>1032</v>
      </c>
      <c r="Y342" s="25" t="e">
        <f t="shared" si="180"/>
        <v>#DIV/0!</v>
      </c>
      <c r="Z342" s="25" t="e">
        <f>SUM(Z322:Z325)</f>
        <v>#DIV/0!</v>
      </c>
      <c r="AA342" s="27"/>
      <c r="AC342" s="25">
        <v>1829</v>
      </c>
    </row>
    <row r="343" spans="1:29" ht="31.9" customHeight="1" x14ac:dyDescent="0.25">
      <c r="A343" s="28"/>
      <c r="B343" s="55" t="s">
        <v>49</v>
      </c>
      <c r="C343" s="55"/>
      <c r="D343" s="29"/>
      <c r="E343" s="29"/>
      <c r="F343" s="29"/>
      <c r="G343" s="29"/>
      <c r="H343" s="29"/>
      <c r="I343" s="29"/>
      <c r="J343" s="29"/>
      <c r="K343" s="30">
        <f>AVERAGE(K342,K321,K305,K294,K278)</f>
        <v>4.1247256999649586</v>
      </c>
      <c r="L343" s="15" t="str">
        <f t="shared" si="98"/>
        <v>MUY ALTO</v>
      </c>
      <c r="M343" s="30">
        <f>AVERAGE(M342,M321,M305,M294,M278)</f>
        <v>7.7591388751953413E-2</v>
      </c>
      <c r="N343" s="15" t="str">
        <f t="shared" si="100"/>
        <v>MUY BAJO</v>
      </c>
      <c r="O343" s="30">
        <f>AVERAGE(O342,O321,O305,O294,O278)</f>
        <v>1.5361756243262036E-2</v>
      </c>
      <c r="P343" s="15" t="str">
        <f t="shared" si="102"/>
        <v>MUY BAJO</v>
      </c>
      <c r="Q343" s="31">
        <f t="shared" ref="Q343:Z343" si="181">+Q342+Q321+Q305+Q294+Q278</f>
        <v>350</v>
      </c>
      <c r="R343" s="31">
        <v>5114</v>
      </c>
      <c r="S343" s="31">
        <f t="shared" si="181"/>
        <v>4764</v>
      </c>
      <c r="T343" s="31">
        <v>972</v>
      </c>
      <c r="U343" s="31">
        <f t="shared" si="181"/>
        <v>0</v>
      </c>
      <c r="V343" s="31">
        <f t="shared" si="181"/>
        <v>2655</v>
      </c>
      <c r="W343" s="31">
        <f t="shared" si="181"/>
        <v>1842</v>
      </c>
      <c r="X343" s="31">
        <f t="shared" si="181"/>
        <v>1924</v>
      </c>
      <c r="Y343" s="31" t="e">
        <f t="shared" si="181"/>
        <v>#DIV/0!</v>
      </c>
      <c r="Z343" s="31" t="e">
        <f t="shared" si="181"/>
        <v>#DIV/0!</v>
      </c>
      <c r="AA343" s="32"/>
      <c r="AC343" s="31">
        <v>3666</v>
      </c>
    </row>
    <row r="344" spans="1:29" s="19" customFormat="1" ht="31.9" hidden="1" customHeight="1" x14ac:dyDescent="0.25">
      <c r="A344" s="56" t="s">
        <v>50</v>
      </c>
      <c r="B344" s="53" t="str">
        <f>+[1]SA!A5</f>
        <v>SA.PY.1.1. Construcción de edificios</v>
      </c>
      <c r="C344" s="53"/>
      <c r="D344" s="26" t="s">
        <v>65</v>
      </c>
      <c r="E344" s="36" t="s">
        <v>181</v>
      </c>
      <c r="F344" s="36">
        <v>42989</v>
      </c>
      <c r="G344" s="36">
        <v>50089</v>
      </c>
      <c r="H344" s="26">
        <v>2000</v>
      </c>
      <c r="I344" s="26" t="s">
        <v>67</v>
      </c>
      <c r="J344" s="37">
        <v>550</v>
      </c>
      <c r="K344" s="14">
        <f t="shared" ref="K344:K355" si="182">+J344/H344</f>
        <v>0.27500000000000002</v>
      </c>
      <c r="L344" s="15" t="str">
        <f t="shared" si="98"/>
        <v>BAJO</v>
      </c>
      <c r="M344" s="14">
        <f>+Q344/R344</f>
        <v>0</v>
      </c>
      <c r="N344" s="15" t="str">
        <f t="shared" si="100"/>
        <v>MUY BAJO</v>
      </c>
      <c r="O344" s="14">
        <f>+K344*M344</f>
        <v>0</v>
      </c>
      <c r="P344" s="15" t="str">
        <f t="shared" si="102"/>
        <v>MUY BAJO</v>
      </c>
      <c r="Q344" s="16">
        <f>+T344+U344</f>
        <v>0</v>
      </c>
      <c r="R344" s="16">
        <v>4500</v>
      </c>
      <c r="S344" s="16">
        <f t="shared" ref="S344:S355" si="183">+R344-Q344</f>
        <v>4500</v>
      </c>
      <c r="T344" s="16">
        <v>0</v>
      </c>
      <c r="U344" s="16">
        <v>0</v>
      </c>
      <c r="V344" s="16">
        <v>11256</v>
      </c>
      <c r="W344" s="17">
        <f>ROUND(X344*$X$430/$S$431,0)</f>
        <v>3735</v>
      </c>
      <c r="X344" s="17">
        <v>3898</v>
      </c>
      <c r="Y344" s="17" t="e">
        <f>ROUND(Z344*$Z$430/$Z$431,0)</f>
        <v>#DIV/0!</v>
      </c>
      <c r="Z344" s="17" t="e">
        <f>+ROUND(AA344*$Z$430/$Z$431,0)</f>
        <v>#DIV/0!</v>
      </c>
      <c r="AA344" s="17">
        <f>ROUND('[2]P. ACCIÓN CONSOLIDADO SEPT.21'!$CF99/1000000,0)</f>
        <v>7842</v>
      </c>
      <c r="AB344" s="38">
        <f>+'[3]P. ACCIÓN A 30 DIC DE 2021 '!$AH98</f>
        <v>7842163714</v>
      </c>
      <c r="AC344" s="16">
        <v>11295</v>
      </c>
    </row>
    <row r="345" spans="1:29" s="19" customFormat="1" ht="31.9" hidden="1" customHeight="1" x14ac:dyDescent="0.25">
      <c r="A345" s="57"/>
      <c r="B345" s="53" t="str">
        <f>+[1]SA!A6</f>
        <v>SA.PY.1.1. Construcción de edificios</v>
      </c>
      <c r="C345" s="53"/>
      <c r="D345" s="26" t="s">
        <v>87</v>
      </c>
      <c r="E345" s="36" t="s">
        <v>181</v>
      </c>
      <c r="F345" s="36">
        <v>3697</v>
      </c>
      <c r="G345" s="36">
        <v>7397</v>
      </c>
      <c r="H345" s="26">
        <v>500</v>
      </c>
      <c r="I345" s="26" t="s">
        <v>67</v>
      </c>
      <c r="J345" s="37">
        <v>0</v>
      </c>
      <c r="K345" s="14">
        <f t="shared" si="182"/>
        <v>0</v>
      </c>
      <c r="L345" s="15" t="str">
        <f t="shared" si="98"/>
        <v>MUY BAJO</v>
      </c>
      <c r="M345" s="14">
        <f t="shared" ref="M345:M355" si="184">+Q345/R345</f>
        <v>0</v>
      </c>
      <c r="N345" s="15" t="str">
        <f t="shared" si="100"/>
        <v>MUY BAJO</v>
      </c>
      <c r="O345" s="14">
        <f t="shared" ref="O345:O355" si="185">+K345*M345</f>
        <v>0</v>
      </c>
      <c r="P345" s="15" t="str">
        <f t="shared" si="102"/>
        <v>MUY BAJO</v>
      </c>
      <c r="Q345" s="16">
        <f t="shared" ref="Q345:Q355" si="186">+T345+U345</f>
        <v>0</v>
      </c>
      <c r="R345" s="16">
        <v>1000</v>
      </c>
      <c r="S345" s="16">
        <f t="shared" si="183"/>
        <v>1000</v>
      </c>
      <c r="T345" s="16">
        <v>0</v>
      </c>
      <c r="U345" s="16">
        <v>0</v>
      </c>
      <c r="V345" s="16">
        <v>0</v>
      </c>
      <c r="W345" s="17">
        <f>ROUND(X345*$X$430/$S$431,0)</f>
        <v>0</v>
      </c>
      <c r="X345" s="17">
        <v>0</v>
      </c>
      <c r="Y345" s="17" t="e">
        <f>ROUND(Z345*$Z$430/$Z$431,0)</f>
        <v>#DIV/0!</v>
      </c>
      <c r="Z345" s="17" t="e">
        <f>+ROUND(AA345*$Z$430/$Z$431,0)</f>
        <v>#DIV/0!</v>
      </c>
      <c r="AA345" s="17">
        <f>ROUND('[2]P. ACCIÓN CONSOLIDADO SEPT.21'!$CF100/1000000,0)</f>
        <v>0</v>
      </c>
      <c r="AB345" s="38">
        <f>+'[3]P. ACCIÓN A 30 DIC DE 2021 '!$AH99</f>
        <v>0</v>
      </c>
      <c r="AC345" s="16">
        <v>0</v>
      </c>
    </row>
    <row r="346" spans="1:29" s="19" customFormat="1" ht="31.9" hidden="1" customHeight="1" x14ac:dyDescent="0.25">
      <c r="A346" s="57"/>
      <c r="B346" s="53" t="str">
        <f>+[1]SA!A7</f>
        <v>SA.PY.1.1. Construcción de edificios</v>
      </c>
      <c r="C346" s="53"/>
      <c r="D346" s="26" t="s">
        <v>68</v>
      </c>
      <c r="E346" s="36" t="s">
        <v>181</v>
      </c>
      <c r="F346" s="36">
        <v>2455</v>
      </c>
      <c r="G346" s="36">
        <v>4355</v>
      </c>
      <c r="H346" s="26">
        <v>800</v>
      </c>
      <c r="I346" s="26" t="s">
        <v>67</v>
      </c>
      <c r="J346" s="37">
        <v>0</v>
      </c>
      <c r="K346" s="14">
        <f t="shared" si="182"/>
        <v>0</v>
      </c>
      <c r="L346" s="15" t="str">
        <f t="shared" si="98"/>
        <v>MUY BAJO</v>
      </c>
      <c r="M346" s="14">
        <f t="shared" si="184"/>
        <v>0</v>
      </c>
      <c r="N346" s="15" t="str">
        <f t="shared" si="100"/>
        <v>MUY BAJO</v>
      </c>
      <c r="O346" s="14">
        <f t="shared" si="185"/>
        <v>0</v>
      </c>
      <c r="P346" s="15" t="str">
        <f t="shared" si="102"/>
        <v>MUY BAJO</v>
      </c>
      <c r="Q346" s="16">
        <f t="shared" si="186"/>
        <v>0</v>
      </c>
      <c r="R346" s="16">
        <v>1600</v>
      </c>
      <c r="S346" s="16">
        <f t="shared" si="183"/>
        <v>1600</v>
      </c>
      <c r="T346" s="16">
        <v>0</v>
      </c>
      <c r="U346" s="16">
        <v>0</v>
      </c>
      <c r="V346" s="16">
        <v>0</v>
      </c>
      <c r="W346" s="17">
        <f>ROUND(X346*$X$430/$S$431,0)</f>
        <v>0</v>
      </c>
      <c r="X346" s="17">
        <v>0</v>
      </c>
      <c r="Y346" s="17" t="e">
        <f>ROUND(Z346*$Z$430/$Z$431,0)</f>
        <v>#DIV/0!</v>
      </c>
      <c r="Z346" s="17" t="e">
        <f>+ROUND(AA346*$Z$430/$Z$431,0)</f>
        <v>#DIV/0!</v>
      </c>
      <c r="AA346" s="17">
        <f>ROUND('[2]P. ACCIÓN CONSOLIDADO SEPT.21'!$CF101/1000000,0)</f>
        <v>5</v>
      </c>
      <c r="AB346" s="38">
        <f>+'[3]P. ACCIÓN A 30 DIC DE 2021 '!$AH100</f>
        <v>4987100</v>
      </c>
      <c r="AC346" s="16">
        <v>5</v>
      </c>
    </row>
    <row r="347" spans="1:29" s="19" customFormat="1" ht="31.9" hidden="1" customHeight="1" x14ac:dyDescent="0.25">
      <c r="A347" s="57"/>
      <c r="B347" s="53" t="str">
        <f>+[1]SA!A8</f>
        <v>SA.PY.1.1. Construcción de edificios</v>
      </c>
      <c r="C347" s="53"/>
      <c r="D347" s="26" t="s">
        <v>69</v>
      </c>
      <c r="E347" s="36" t="s">
        <v>181</v>
      </c>
      <c r="F347" s="36">
        <v>2778</v>
      </c>
      <c r="G347" s="36">
        <v>4678</v>
      </c>
      <c r="H347" s="26">
        <v>500</v>
      </c>
      <c r="I347" s="26" t="s">
        <v>67</v>
      </c>
      <c r="J347" s="37">
        <v>0</v>
      </c>
      <c r="K347" s="14">
        <f t="shared" si="182"/>
        <v>0</v>
      </c>
      <c r="L347" s="15" t="str">
        <f t="shared" si="98"/>
        <v>MUY BAJO</v>
      </c>
      <c r="M347" s="14">
        <f t="shared" si="184"/>
        <v>0</v>
      </c>
      <c r="N347" s="15" t="str">
        <f t="shared" si="100"/>
        <v>MUY BAJO</v>
      </c>
      <c r="O347" s="14">
        <f t="shared" si="185"/>
        <v>0</v>
      </c>
      <c r="P347" s="15" t="str">
        <f t="shared" si="102"/>
        <v>MUY BAJO</v>
      </c>
      <c r="Q347" s="16">
        <f t="shared" si="186"/>
        <v>0</v>
      </c>
      <c r="R347" s="16">
        <v>1000</v>
      </c>
      <c r="S347" s="16">
        <f t="shared" si="183"/>
        <v>1000</v>
      </c>
      <c r="T347" s="16">
        <v>0</v>
      </c>
      <c r="U347" s="16">
        <v>0</v>
      </c>
      <c r="V347" s="16">
        <v>42</v>
      </c>
      <c r="W347" s="17">
        <f>ROUND(X347*$X$430/$S$431,0)</f>
        <v>40</v>
      </c>
      <c r="X347" s="17">
        <v>42</v>
      </c>
      <c r="Y347" s="17" t="e">
        <f>ROUND(Z347*$Z$430/$Z$431,0)</f>
        <v>#DIV/0!</v>
      </c>
      <c r="Z347" s="17" t="e">
        <f>+ROUND(AA347*$Z$430/$Z$431,0)</f>
        <v>#DIV/0!</v>
      </c>
      <c r="AA347" s="17">
        <f>ROUND('[2]P. ACCIÓN CONSOLIDADO SEPT.21'!$CF102/1000000,0)</f>
        <v>15</v>
      </c>
      <c r="AB347" s="38">
        <f>+'[3]P. ACCIÓN A 30 DIC DE 2021 '!$AH101</f>
        <v>383668274</v>
      </c>
      <c r="AC347" s="16">
        <v>56</v>
      </c>
    </row>
    <row r="348" spans="1:29" s="19" customFormat="1" ht="31.9" hidden="1" customHeight="1" x14ac:dyDescent="0.25">
      <c r="A348" s="57"/>
      <c r="B348" s="53" t="str">
        <f>+[1]SA!A9</f>
        <v>SA.PY.1.2. Adecuar planta física existente</v>
      </c>
      <c r="C348" s="53"/>
      <c r="D348" s="26" t="s">
        <v>65</v>
      </c>
      <c r="E348" s="36" t="s">
        <v>182</v>
      </c>
      <c r="F348" s="36">
        <v>78538</v>
      </c>
      <c r="G348" s="36">
        <v>78538</v>
      </c>
      <c r="H348" s="26">
        <v>4200</v>
      </c>
      <c r="I348" s="26" t="s">
        <v>78</v>
      </c>
      <c r="J348" s="37">
        <v>0</v>
      </c>
      <c r="K348" s="14">
        <f t="shared" si="182"/>
        <v>0</v>
      </c>
      <c r="L348" s="15" t="str">
        <f t="shared" si="98"/>
        <v>MUY BAJO</v>
      </c>
      <c r="M348" s="14">
        <f t="shared" si="184"/>
        <v>0</v>
      </c>
      <c r="N348" s="15" t="str">
        <f t="shared" si="100"/>
        <v>MUY BAJO</v>
      </c>
      <c r="O348" s="14">
        <f t="shared" si="185"/>
        <v>0</v>
      </c>
      <c r="P348" s="15" t="str">
        <f t="shared" si="102"/>
        <v>MUY BAJO</v>
      </c>
      <c r="Q348" s="16">
        <f t="shared" si="186"/>
        <v>0</v>
      </c>
      <c r="R348" s="16">
        <v>2000</v>
      </c>
      <c r="S348" s="16">
        <f t="shared" si="183"/>
        <v>2000</v>
      </c>
      <c r="T348" s="16">
        <v>0</v>
      </c>
      <c r="U348" s="16">
        <v>0</v>
      </c>
      <c r="V348" s="16">
        <v>97</v>
      </c>
      <c r="W348" s="17">
        <f>ROUND(X348*$X$430/$S$431,0)</f>
        <v>93</v>
      </c>
      <c r="X348" s="17">
        <v>97</v>
      </c>
      <c r="Y348" s="17" t="e">
        <f>ROUND(Z348*$Z$430/$Z$431,0)</f>
        <v>#DIV/0!</v>
      </c>
      <c r="Z348" s="17" t="e">
        <f>+ROUND(AA348*$Z$430/$Z$431,0)</f>
        <v>#DIV/0!</v>
      </c>
      <c r="AA348" s="17">
        <f>ROUND('[2]P. ACCIÓN CONSOLIDADO SEPT.21'!$CF103/1000000,0)</f>
        <v>0</v>
      </c>
      <c r="AB348" s="38">
        <f>+'[3]P. ACCIÓN A 30 DIC DE 2021 '!$AH102</f>
        <v>143515050</v>
      </c>
      <c r="AC348" s="16">
        <v>97</v>
      </c>
    </row>
    <row r="349" spans="1:29" s="19" customFormat="1" ht="31.9" hidden="1" customHeight="1" x14ac:dyDescent="0.25">
      <c r="A349" s="57"/>
      <c r="B349" s="53" t="str">
        <f>+[1]SA!A10</f>
        <v>SA.PY.1.2. Adecuar planta física existente</v>
      </c>
      <c r="C349" s="53"/>
      <c r="D349" s="26" t="s">
        <v>87</v>
      </c>
      <c r="E349" s="36" t="s">
        <v>182</v>
      </c>
      <c r="F349" s="36">
        <v>9015</v>
      </c>
      <c r="G349" s="36">
        <v>9015</v>
      </c>
      <c r="H349" s="26">
        <v>400</v>
      </c>
      <c r="I349" s="26" t="s">
        <v>78</v>
      </c>
      <c r="J349" s="37">
        <v>0</v>
      </c>
      <c r="K349" s="14">
        <f t="shared" si="182"/>
        <v>0</v>
      </c>
      <c r="L349" s="15" t="str">
        <f t="shared" si="98"/>
        <v>MUY BAJO</v>
      </c>
      <c r="M349" s="14">
        <f t="shared" si="184"/>
        <v>0</v>
      </c>
      <c r="N349" s="15" t="str">
        <f t="shared" si="100"/>
        <v>MUY BAJO</v>
      </c>
      <c r="O349" s="14">
        <f t="shared" si="185"/>
        <v>0</v>
      </c>
      <c r="P349" s="15" t="str">
        <f t="shared" si="102"/>
        <v>MUY BAJO</v>
      </c>
      <c r="Q349" s="16">
        <f t="shared" si="186"/>
        <v>0</v>
      </c>
      <c r="R349" s="16">
        <v>200</v>
      </c>
      <c r="S349" s="16">
        <f t="shared" si="183"/>
        <v>200</v>
      </c>
      <c r="T349" s="16">
        <v>0</v>
      </c>
      <c r="U349" s="16"/>
      <c r="V349" s="16"/>
      <c r="W349" s="17"/>
      <c r="X349" s="17"/>
      <c r="Y349" s="17"/>
      <c r="Z349" s="17"/>
      <c r="AA349" s="17"/>
      <c r="AB349" s="38"/>
      <c r="AC349" s="16"/>
    </row>
    <row r="350" spans="1:29" s="19" customFormat="1" ht="31.9" hidden="1" customHeight="1" x14ac:dyDescent="0.25">
      <c r="A350" s="57"/>
      <c r="B350" s="53" t="str">
        <f>+[1]SA!A11</f>
        <v>SA.PY.1.2. Adecuar planta física existente</v>
      </c>
      <c r="C350" s="53"/>
      <c r="D350" s="26" t="s">
        <v>68</v>
      </c>
      <c r="E350" s="36" t="s">
        <v>182</v>
      </c>
      <c r="F350" s="36">
        <v>5899</v>
      </c>
      <c r="G350" s="36">
        <v>5899</v>
      </c>
      <c r="H350" s="26">
        <v>300</v>
      </c>
      <c r="I350" s="26" t="s">
        <v>78</v>
      </c>
      <c r="J350" s="37">
        <v>0</v>
      </c>
      <c r="K350" s="14">
        <f t="shared" si="182"/>
        <v>0</v>
      </c>
      <c r="L350" s="15" t="str">
        <f t="shared" si="98"/>
        <v>MUY BAJO</v>
      </c>
      <c r="M350" s="14">
        <f t="shared" si="184"/>
        <v>0</v>
      </c>
      <c r="N350" s="15" t="str">
        <f t="shared" si="100"/>
        <v>MUY BAJO</v>
      </c>
      <c r="O350" s="14">
        <f t="shared" si="185"/>
        <v>0</v>
      </c>
      <c r="P350" s="15" t="str">
        <f t="shared" si="102"/>
        <v>MUY BAJO</v>
      </c>
      <c r="Q350" s="16">
        <f t="shared" si="186"/>
        <v>0</v>
      </c>
      <c r="R350" s="16">
        <v>150</v>
      </c>
      <c r="S350" s="16">
        <f t="shared" si="183"/>
        <v>150</v>
      </c>
      <c r="T350" s="16">
        <v>0</v>
      </c>
      <c r="U350" s="16"/>
      <c r="V350" s="16"/>
      <c r="W350" s="17"/>
      <c r="X350" s="17"/>
      <c r="Y350" s="17"/>
      <c r="Z350" s="17"/>
      <c r="AA350" s="17"/>
      <c r="AB350" s="38"/>
      <c r="AC350" s="16"/>
    </row>
    <row r="351" spans="1:29" s="19" customFormat="1" ht="31.9" hidden="1" customHeight="1" x14ac:dyDescent="0.25">
      <c r="A351" s="57"/>
      <c r="B351" s="53" t="str">
        <f>+[1]SA!A12</f>
        <v>SA.PY.1.2. Adecuar planta física existente</v>
      </c>
      <c r="C351" s="53"/>
      <c r="D351" s="26" t="s">
        <v>69</v>
      </c>
      <c r="E351" s="36" t="s">
        <v>182</v>
      </c>
      <c r="F351" s="36">
        <v>11172</v>
      </c>
      <c r="G351" s="36">
        <v>11172</v>
      </c>
      <c r="H351" s="26">
        <v>300</v>
      </c>
      <c r="I351" s="26" t="s">
        <v>78</v>
      </c>
      <c r="J351" s="37">
        <v>0</v>
      </c>
      <c r="K351" s="14">
        <f t="shared" si="182"/>
        <v>0</v>
      </c>
      <c r="L351" s="15" t="str">
        <f t="shared" si="98"/>
        <v>MUY BAJO</v>
      </c>
      <c r="M351" s="14">
        <f t="shared" si="184"/>
        <v>0</v>
      </c>
      <c r="N351" s="15" t="str">
        <f t="shared" si="100"/>
        <v>MUY BAJO</v>
      </c>
      <c r="O351" s="14">
        <f t="shared" si="185"/>
        <v>0</v>
      </c>
      <c r="P351" s="15" t="str">
        <f t="shared" si="102"/>
        <v>MUY BAJO</v>
      </c>
      <c r="Q351" s="16">
        <f t="shared" si="186"/>
        <v>0</v>
      </c>
      <c r="R351" s="16">
        <v>150</v>
      </c>
      <c r="S351" s="16">
        <f t="shared" si="183"/>
        <v>150</v>
      </c>
      <c r="T351" s="16">
        <v>0</v>
      </c>
      <c r="U351" s="16"/>
      <c r="V351" s="16"/>
      <c r="W351" s="17"/>
      <c r="X351" s="17"/>
      <c r="Y351" s="17"/>
      <c r="Z351" s="17"/>
      <c r="AA351" s="17"/>
      <c r="AB351" s="38"/>
      <c r="AC351" s="16"/>
    </row>
    <row r="352" spans="1:29" s="19" customFormat="1" ht="31.9" hidden="1" customHeight="1" x14ac:dyDescent="0.25">
      <c r="A352" s="57"/>
      <c r="B352" s="53" t="str">
        <f>+[1]SA!A13</f>
        <v>SA.PY.1.3. Mantener edificaciones y campos deportivos</v>
      </c>
      <c r="C352" s="53"/>
      <c r="D352" s="26" t="s">
        <v>65</v>
      </c>
      <c r="E352" s="36" t="s">
        <v>183</v>
      </c>
      <c r="F352" s="36">
        <v>78538</v>
      </c>
      <c r="G352" s="36">
        <v>78538</v>
      </c>
      <c r="H352" s="26">
        <v>3823</v>
      </c>
      <c r="I352" s="26" t="s">
        <v>78</v>
      </c>
      <c r="J352" s="37">
        <v>0</v>
      </c>
      <c r="K352" s="14">
        <f t="shared" si="182"/>
        <v>0</v>
      </c>
      <c r="L352" s="15" t="str">
        <f t="shared" si="98"/>
        <v>MUY BAJO</v>
      </c>
      <c r="M352" s="14">
        <f t="shared" si="184"/>
        <v>0</v>
      </c>
      <c r="N352" s="15" t="str">
        <f t="shared" si="100"/>
        <v>MUY BAJO</v>
      </c>
      <c r="O352" s="14">
        <f t="shared" si="185"/>
        <v>0</v>
      </c>
      <c r="P352" s="15" t="str">
        <f t="shared" si="102"/>
        <v>MUY BAJO</v>
      </c>
      <c r="Q352" s="16">
        <f t="shared" si="186"/>
        <v>0</v>
      </c>
      <c r="R352" s="16">
        <v>956</v>
      </c>
      <c r="S352" s="16">
        <f t="shared" si="183"/>
        <v>956</v>
      </c>
      <c r="T352" s="16">
        <v>0</v>
      </c>
      <c r="U352" s="16"/>
      <c r="V352" s="16"/>
      <c r="W352" s="17"/>
      <c r="X352" s="17"/>
      <c r="Y352" s="17"/>
      <c r="Z352" s="17"/>
      <c r="AA352" s="17"/>
      <c r="AB352" s="38"/>
      <c r="AC352" s="16"/>
    </row>
    <row r="353" spans="1:29" s="19" customFormat="1" ht="31.9" hidden="1" customHeight="1" x14ac:dyDescent="0.25">
      <c r="A353" s="57"/>
      <c r="B353" s="53" t="str">
        <f>+[1]SA!A14</f>
        <v>SA.PY.1.3. Mantener edificaciones y campos deportivos</v>
      </c>
      <c r="C353" s="53"/>
      <c r="D353" s="26" t="s">
        <v>87</v>
      </c>
      <c r="E353" s="36" t="s">
        <v>183</v>
      </c>
      <c r="F353" s="36">
        <v>9015</v>
      </c>
      <c r="G353" s="36">
        <v>9015</v>
      </c>
      <c r="H353" s="26">
        <v>400</v>
      </c>
      <c r="I353" s="26" t="s">
        <v>78</v>
      </c>
      <c r="J353" s="37">
        <v>0</v>
      </c>
      <c r="K353" s="14">
        <f t="shared" si="182"/>
        <v>0</v>
      </c>
      <c r="L353" s="15" t="str">
        <f t="shared" si="98"/>
        <v>MUY BAJO</v>
      </c>
      <c r="M353" s="14">
        <f t="shared" si="184"/>
        <v>0</v>
      </c>
      <c r="N353" s="15" t="str">
        <f t="shared" si="100"/>
        <v>MUY BAJO</v>
      </c>
      <c r="O353" s="14">
        <f t="shared" si="185"/>
        <v>0</v>
      </c>
      <c r="P353" s="15" t="str">
        <f t="shared" si="102"/>
        <v>MUY BAJO</v>
      </c>
      <c r="Q353" s="16">
        <f t="shared" si="186"/>
        <v>0</v>
      </c>
      <c r="R353" s="16">
        <v>100</v>
      </c>
      <c r="S353" s="16">
        <f t="shared" si="183"/>
        <v>100</v>
      </c>
      <c r="T353" s="16">
        <v>0</v>
      </c>
      <c r="U353" s="16"/>
      <c r="V353" s="16"/>
      <c r="W353" s="17"/>
      <c r="X353" s="17"/>
      <c r="Y353" s="17"/>
      <c r="Z353" s="17"/>
      <c r="AA353" s="17"/>
      <c r="AB353" s="38"/>
      <c r="AC353" s="16"/>
    </row>
    <row r="354" spans="1:29" s="19" customFormat="1" ht="31.9" hidden="1" customHeight="1" x14ac:dyDescent="0.25">
      <c r="A354" s="57"/>
      <c r="B354" s="53" t="str">
        <f>+[1]SA!A15</f>
        <v>SA.PY.1.3. Mantener edificaciones y campos deportivos</v>
      </c>
      <c r="C354" s="53"/>
      <c r="D354" s="26" t="s">
        <v>68</v>
      </c>
      <c r="E354" s="36" t="s">
        <v>183</v>
      </c>
      <c r="F354" s="36">
        <v>5899</v>
      </c>
      <c r="G354" s="36">
        <v>5899</v>
      </c>
      <c r="H354" s="26">
        <v>325</v>
      </c>
      <c r="I354" s="26" t="s">
        <v>78</v>
      </c>
      <c r="J354" s="37">
        <v>0</v>
      </c>
      <c r="K354" s="14">
        <f t="shared" si="182"/>
        <v>0</v>
      </c>
      <c r="L354" s="15" t="str">
        <f t="shared" si="98"/>
        <v>MUY BAJO</v>
      </c>
      <c r="M354" s="14">
        <f t="shared" si="184"/>
        <v>0</v>
      </c>
      <c r="N354" s="15" t="str">
        <f t="shared" si="100"/>
        <v>MUY BAJO</v>
      </c>
      <c r="O354" s="14">
        <f t="shared" si="185"/>
        <v>0</v>
      </c>
      <c r="P354" s="15" t="str">
        <f t="shared" si="102"/>
        <v>MUY BAJO</v>
      </c>
      <c r="Q354" s="16">
        <f t="shared" si="186"/>
        <v>0</v>
      </c>
      <c r="R354" s="16">
        <v>81</v>
      </c>
      <c r="S354" s="16">
        <f t="shared" si="183"/>
        <v>81</v>
      </c>
      <c r="T354" s="16">
        <v>0</v>
      </c>
      <c r="U354" s="16"/>
      <c r="V354" s="16"/>
      <c r="W354" s="17"/>
      <c r="X354" s="17"/>
      <c r="Y354" s="17"/>
      <c r="Z354" s="17"/>
      <c r="AA354" s="17"/>
      <c r="AB354" s="38"/>
      <c r="AC354" s="16"/>
    </row>
    <row r="355" spans="1:29" s="19" customFormat="1" ht="31.9" hidden="1" customHeight="1" x14ac:dyDescent="0.25">
      <c r="A355" s="57"/>
      <c r="B355" s="53" t="str">
        <f>+[1]SA!A16</f>
        <v>SA.PY.1.3. Mantener edificaciones y campos deportivos</v>
      </c>
      <c r="C355" s="53"/>
      <c r="D355" s="26" t="s">
        <v>69</v>
      </c>
      <c r="E355" s="36" t="s">
        <v>183</v>
      </c>
      <c r="F355" s="36">
        <v>11172</v>
      </c>
      <c r="G355" s="36">
        <v>11172</v>
      </c>
      <c r="H355" s="26">
        <v>325</v>
      </c>
      <c r="I355" s="26" t="s">
        <v>78</v>
      </c>
      <c r="J355" s="37">
        <v>0</v>
      </c>
      <c r="K355" s="14">
        <f t="shared" si="182"/>
        <v>0</v>
      </c>
      <c r="L355" s="15" t="str">
        <f t="shared" si="98"/>
        <v>MUY BAJO</v>
      </c>
      <c r="M355" s="14">
        <f t="shared" si="184"/>
        <v>0</v>
      </c>
      <c r="N355" s="15" t="str">
        <f t="shared" si="100"/>
        <v>MUY BAJO</v>
      </c>
      <c r="O355" s="14">
        <f t="shared" si="185"/>
        <v>0</v>
      </c>
      <c r="P355" s="15" t="str">
        <f t="shared" si="102"/>
        <v>MUY BAJO</v>
      </c>
      <c r="Q355" s="16">
        <f t="shared" si="186"/>
        <v>0</v>
      </c>
      <c r="R355" s="16">
        <v>81</v>
      </c>
      <c r="S355" s="16">
        <f t="shared" si="183"/>
        <v>81</v>
      </c>
      <c r="T355" s="16">
        <v>0</v>
      </c>
      <c r="U355" s="16"/>
      <c r="V355" s="16"/>
      <c r="W355" s="17"/>
      <c r="X355" s="17"/>
      <c r="Y355" s="17"/>
      <c r="Z355" s="17"/>
      <c r="AA355" s="17"/>
      <c r="AB355" s="38"/>
      <c r="AC355" s="16"/>
    </row>
    <row r="356" spans="1:29" ht="30" customHeight="1" thickBot="1" x14ac:dyDescent="0.3">
      <c r="A356" s="57"/>
      <c r="B356" s="52" t="s">
        <v>51</v>
      </c>
      <c r="C356" s="52"/>
      <c r="D356" s="23"/>
      <c r="E356" s="23"/>
      <c r="F356" s="23"/>
      <c r="G356" s="23"/>
      <c r="H356" s="23"/>
      <c r="I356" s="23"/>
      <c r="J356" s="39"/>
      <c r="K356" s="24">
        <f>AVERAGE(K344:K355)</f>
        <v>2.2916666666666669E-2</v>
      </c>
      <c r="L356" s="15" t="str">
        <f t="shared" si="98"/>
        <v>MUY BAJO</v>
      </c>
      <c r="M356" s="24">
        <f>AVERAGE(M344:M355)</f>
        <v>0</v>
      </c>
      <c r="N356" s="15" t="str">
        <f t="shared" si="100"/>
        <v>MUY BAJO</v>
      </c>
      <c r="O356" s="24">
        <f>AVERAGE(O344:O355)</f>
        <v>0</v>
      </c>
      <c r="P356" s="15" t="str">
        <f t="shared" si="102"/>
        <v>MUY BAJO</v>
      </c>
      <c r="Q356" s="25">
        <f t="shared" ref="Q356" si="187">SUM(Q344:Q355)</f>
        <v>0</v>
      </c>
      <c r="R356" s="25">
        <v>11818</v>
      </c>
      <c r="S356" s="25">
        <f t="shared" ref="S356:U356" si="188">SUM(S344:S355)</f>
        <v>11818</v>
      </c>
      <c r="T356" s="25">
        <v>0</v>
      </c>
      <c r="U356" s="25">
        <f t="shared" si="188"/>
        <v>0</v>
      </c>
      <c r="V356" s="25">
        <f t="shared" ref="V356:Z356" si="189">SUM(V344:V348)</f>
        <v>11395</v>
      </c>
      <c r="W356" s="25">
        <f t="shared" si="189"/>
        <v>3868</v>
      </c>
      <c r="X356" s="25">
        <f t="shared" si="189"/>
        <v>4037</v>
      </c>
      <c r="Y356" s="25" t="e">
        <f t="shared" si="189"/>
        <v>#DIV/0!</v>
      </c>
      <c r="Z356" s="25" t="e">
        <f t="shared" si="189"/>
        <v>#DIV/0!</v>
      </c>
      <c r="AA356" s="27"/>
      <c r="AC356" s="25">
        <v>11453</v>
      </c>
    </row>
    <row r="357" spans="1:29" s="19" customFormat="1" ht="40.9" hidden="1" customHeight="1" x14ac:dyDescent="0.25">
      <c r="A357" s="57"/>
      <c r="B357" s="53" t="str">
        <f>+[1]SA!A23</f>
        <v>SA.PY.2.1. Dotación de equipos para laboratorios de Docencia</v>
      </c>
      <c r="C357" s="53"/>
      <c r="D357" s="12" t="s">
        <v>65</v>
      </c>
      <c r="E357" s="20" t="s">
        <v>184</v>
      </c>
      <c r="F357" s="20">
        <v>77</v>
      </c>
      <c r="G357" s="20">
        <v>34</v>
      </c>
      <c r="H357" s="12">
        <v>11</v>
      </c>
      <c r="I357" s="12" t="s">
        <v>67</v>
      </c>
      <c r="J357" s="37">
        <v>0</v>
      </c>
      <c r="K357" s="14">
        <f>+J357/H357</f>
        <v>0</v>
      </c>
      <c r="L357" s="15" t="str">
        <f t="shared" si="98"/>
        <v>MUY BAJO</v>
      </c>
      <c r="M357" s="14">
        <f>+Q357/R357</f>
        <v>0</v>
      </c>
      <c r="N357" s="15" t="str">
        <f t="shared" si="100"/>
        <v>MUY BAJO</v>
      </c>
      <c r="O357" s="14">
        <f>+K357*M357</f>
        <v>0</v>
      </c>
      <c r="P357" s="15" t="str">
        <f t="shared" si="102"/>
        <v>MUY BAJO</v>
      </c>
      <c r="Q357" s="16">
        <f>+T357+U357</f>
        <v>0</v>
      </c>
      <c r="R357" s="16">
        <v>1200</v>
      </c>
      <c r="S357" s="16">
        <f t="shared" ref="S357:S396" si="190">+R357-Q357</f>
        <v>1200</v>
      </c>
      <c r="T357" s="16">
        <v>0</v>
      </c>
      <c r="U357" s="16">
        <v>0</v>
      </c>
      <c r="V357" s="16">
        <v>925</v>
      </c>
      <c r="W357" s="17">
        <f t="shared" ref="W357:W368" si="191">ROUND(X357*$X$430/$S$431,0)</f>
        <v>886</v>
      </c>
      <c r="X357" s="17">
        <v>925</v>
      </c>
      <c r="Y357" s="17" t="e">
        <f t="shared" ref="Y357:Y368" si="192">ROUND(Z357*$Z$430/$Z$431,0)</f>
        <v>#DIV/0!</v>
      </c>
      <c r="Z357" s="17" t="e">
        <f t="shared" ref="Z357:Z368" si="193">+ROUND(AA357*$Z$430/$Z$431,0)</f>
        <v>#DIV/0!</v>
      </c>
      <c r="AA357" s="17">
        <f>ROUND('[2]P. ACCIÓN CONSOLIDADO SEPT.21'!$CF104/1000000,0)</f>
        <v>22</v>
      </c>
      <c r="AB357" s="18">
        <f>+'[3]P. ACCIÓN A 30 DIC DE 2021 '!$AH103</f>
        <v>134640996</v>
      </c>
      <c r="AC357" s="16">
        <v>946</v>
      </c>
    </row>
    <row r="358" spans="1:29" s="19" customFormat="1" ht="45" hidden="1" customHeight="1" x14ac:dyDescent="0.25">
      <c r="A358" s="57"/>
      <c r="B358" s="53" t="str">
        <f>+[1]SA!A24</f>
        <v>SA.PY.2.1. Dotación de equipos para laboratorios de Docencia</v>
      </c>
      <c r="C358" s="53"/>
      <c r="D358" s="12" t="s">
        <v>87</v>
      </c>
      <c r="E358" s="20" t="s">
        <v>184</v>
      </c>
      <c r="F358" s="20">
        <v>4</v>
      </c>
      <c r="G358" s="20">
        <v>4</v>
      </c>
      <c r="H358" s="12">
        <v>2</v>
      </c>
      <c r="I358" s="12" t="s">
        <v>67</v>
      </c>
      <c r="J358" s="37">
        <v>0</v>
      </c>
      <c r="K358" s="14">
        <f t="shared" ref="K358:K396" si="194">+J358/H358</f>
        <v>0</v>
      </c>
      <c r="L358" s="15" t="str">
        <f t="shared" si="98"/>
        <v>MUY BAJO</v>
      </c>
      <c r="M358" s="14">
        <f t="shared" ref="M358:M396" si="195">+Q358/R358</f>
        <v>0</v>
      </c>
      <c r="N358" s="15" t="str">
        <f t="shared" si="100"/>
        <v>MUY BAJO</v>
      </c>
      <c r="O358" s="14">
        <f t="shared" ref="O358:O396" si="196">+K358*M358</f>
        <v>0</v>
      </c>
      <c r="P358" s="15" t="str">
        <f t="shared" si="102"/>
        <v>MUY BAJO</v>
      </c>
      <c r="Q358" s="16">
        <f t="shared" ref="Q358:Q396" si="197">+T358+U358</f>
        <v>0</v>
      </c>
      <c r="R358" s="16">
        <v>300</v>
      </c>
      <c r="S358" s="16">
        <f t="shared" si="190"/>
        <v>300</v>
      </c>
      <c r="T358" s="16">
        <v>0</v>
      </c>
      <c r="U358" s="16">
        <v>0</v>
      </c>
      <c r="V358" s="16">
        <v>0</v>
      </c>
      <c r="W358" s="17">
        <f t="shared" si="191"/>
        <v>0</v>
      </c>
      <c r="X358" s="17">
        <v>0</v>
      </c>
      <c r="Y358" s="17" t="e">
        <f t="shared" si="192"/>
        <v>#DIV/0!</v>
      </c>
      <c r="Z358" s="17" t="e">
        <f t="shared" si="193"/>
        <v>#DIV/0!</v>
      </c>
      <c r="AA358" s="17">
        <f>ROUND('[2]P. ACCIÓN CONSOLIDADO SEPT.21'!$CF105/1000000,0)</f>
        <v>3</v>
      </c>
      <c r="AB358" s="18">
        <f>+'[3]P. ACCIÓN A 30 DIC DE 2021 '!$AH104</f>
        <v>10218900</v>
      </c>
      <c r="AC358" s="16">
        <v>3</v>
      </c>
    </row>
    <row r="359" spans="1:29" s="19" customFormat="1" ht="47.45" hidden="1" customHeight="1" x14ac:dyDescent="0.25">
      <c r="A359" s="57"/>
      <c r="B359" s="53" t="str">
        <f>+[1]SA!A25</f>
        <v>SA.PY.2.1. Dotación de equipos para laboratorios de Docencia</v>
      </c>
      <c r="C359" s="53"/>
      <c r="D359" s="12" t="s">
        <v>68</v>
      </c>
      <c r="E359" s="20" t="s">
        <v>184</v>
      </c>
      <c r="F359" s="20">
        <v>3</v>
      </c>
      <c r="G359" s="20">
        <v>3</v>
      </c>
      <c r="H359" s="12">
        <v>1</v>
      </c>
      <c r="I359" s="12" t="s">
        <v>67</v>
      </c>
      <c r="J359" s="37">
        <v>0</v>
      </c>
      <c r="K359" s="14">
        <f t="shared" si="194"/>
        <v>0</v>
      </c>
      <c r="L359" s="15" t="str">
        <f t="shared" si="98"/>
        <v>MUY BAJO</v>
      </c>
      <c r="M359" s="14">
        <f t="shared" si="195"/>
        <v>0</v>
      </c>
      <c r="N359" s="15" t="str">
        <f t="shared" si="100"/>
        <v>MUY BAJO</v>
      </c>
      <c r="O359" s="14">
        <f t="shared" si="196"/>
        <v>0</v>
      </c>
      <c r="P359" s="15" t="str">
        <f t="shared" si="102"/>
        <v>MUY BAJO</v>
      </c>
      <c r="Q359" s="16">
        <f t="shared" si="197"/>
        <v>0</v>
      </c>
      <c r="R359" s="16">
        <v>150</v>
      </c>
      <c r="S359" s="16">
        <f t="shared" si="190"/>
        <v>150</v>
      </c>
      <c r="T359" s="16">
        <v>0</v>
      </c>
      <c r="U359" s="16">
        <v>0</v>
      </c>
      <c r="V359" s="16">
        <v>63</v>
      </c>
      <c r="W359" s="17">
        <f t="shared" si="191"/>
        <v>60</v>
      </c>
      <c r="X359" s="17">
        <v>63</v>
      </c>
      <c r="Y359" s="17" t="e">
        <f t="shared" si="192"/>
        <v>#DIV/0!</v>
      </c>
      <c r="Z359" s="17" t="e">
        <f t="shared" si="193"/>
        <v>#DIV/0!</v>
      </c>
      <c r="AA359" s="17">
        <f>ROUND('[2]P. ACCIÓN CONSOLIDADO SEPT.21'!$CF106/1000000,0)</f>
        <v>0</v>
      </c>
      <c r="AB359" s="18">
        <f>+'[3]P. ACCIÓN A 30 DIC DE 2021 '!$AH105</f>
        <v>60096539</v>
      </c>
      <c r="AC359" s="16">
        <v>63</v>
      </c>
    </row>
    <row r="360" spans="1:29" s="19" customFormat="1" ht="44.45" hidden="1" customHeight="1" x14ac:dyDescent="0.25">
      <c r="A360" s="57"/>
      <c r="B360" s="53" t="str">
        <f>+[1]SA!A26</f>
        <v>SA.PY.2.1. Dotación de equipos para laboratorios de Docencia</v>
      </c>
      <c r="C360" s="53"/>
      <c r="D360" s="12" t="s">
        <v>69</v>
      </c>
      <c r="E360" s="20" t="s">
        <v>185</v>
      </c>
      <c r="F360" s="20">
        <v>3</v>
      </c>
      <c r="G360" s="20">
        <v>3</v>
      </c>
      <c r="H360" s="12">
        <v>1</v>
      </c>
      <c r="I360" s="12" t="s">
        <v>67</v>
      </c>
      <c r="J360" s="37">
        <v>0</v>
      </c>
      <c r="K360" s="14">
        <f t="shared" si="194"/>
        <v>0</v>
      </c>
      <c r="L360" s="15" t="str">
        <f t="shared" si="98"/>
        <v>MUY BAJO</v>
      </c>
      <c r="M360" s="14">
        <f t="shared" si="195"/>
        <v>0</v>
      </c>
      <c r="N360" s="15" t="str">
        <f t="shared" si="100"/>
        <v>MUY BAJO</v>
      </c>
      <c r="O360" s="14">
        <f t="shared" si="196"/>
        <v>0</v>
      </c>
      <c r="P360" s="15" t="str">
        <f t="shared" si="102"/>
        <v>MUY BAJO</v>
      </c>
      <c r="Q360" s="16">
        <f t="shared" si="197"/>
        <v>0</v>
      </c>
      <c r="R360" s="16">
        <v>150</v>
      </c>
      <c r="S360" s="16">
        <f t="shared" si="190"/>
        <v>150</v>
      </c>
      <c r="T360" s="16">
        <v>0</v>
      </c>
      <c r="U360" s="16">
        <v>0</v>
      </c>
      <c r="V360" s="16">
        <v>405</v>
      </c>
      <c r="W360" s="17">
        <f t="shared" si="191"/>
        <v>388</v>
      </c>
      <c r="X360" s="17">
        <v>405</v>
      </c>
      <c r="Y360" s="17" t="e">
        <f t="shared" si="192"/>
        <v>#DIV/0!</v>
      </c>
      <c r="Z360" s="17" t="e">
        <f t="shared" si="193"/>
        <v>#DIV/0!</v>
      </c>
      <c r="AA360" s="17">
        <f>ROUND('[2]P. ACCIÓN CONSOLIDADO SEPT.21'!$CF107/1000000,0)</f>
        <v>13</v>
      </c>
      <c r="AB360" s="18">
        <f>+'[3]P. ACCIÓN A 30 DIC DE 2021 '!$AH106</f>
        <v>1169808057</v>
      </c>
      <c r="AC360" s="16">
        <v>417</v>
      </c>
    </row>
    <row r="361" spans="1:29" s="19" customFormat="1" ht="50.45" hidden="1" customHeight="1" x14ac:dyDescent="0.25">
      <c r="A361" s="57"/>
      <c r="B361" s="53" t="str">
        <f>+[1]SA!A27</f>
        <v>SA.PY.2.2. Mantenimiento Preventivo y Correctivo Laboratorios de Docencia</v>
      </c>
      <c r="C361" s="53"/>
      <c r="D361" s="12" t="s">
        <v>65</v>
      </c>
      <c r="E361" s="20" t="s">
        <v>186</v>
      </c>
      <c r="F361" s="20">
        <v>77</v>
      </c>
      <c r="G361" s="20">
        <v>45</v>
      </c>
      <c r="H361" s="12">
        <v>15</v>
      </c>
      <c r="I361" s="12" t="s">
        <v>67</v>
      </c>
      <c r="J361" s="37">
        <v>0</v>
      </c>
      <c r="K361" s="14">
        <f t="shared" si="194"/>
        <v>0</v>
      </c>
      <c r="L361" s="15" t="str">
        <f t="shared" si="98"/>
        <v>MUY BAJO</v>
      </c>
      <c r="M361" s="14">
        <f t="shared" si="195"/>
        <v>0</v>
      </c>
      <c r="N361" s="15" t="str">
        <f t="shared" si="100"/>
        <v>MUY BAJO</v>
      </c>
      <c r="O361" s="14">
        <f t="shared" si="196"/>
        <v>0</v>
      </c>
      <c r="P361" s="15" t="str">
        <f t="shared" si="102"/>
        <v>MUY BAJO</v>
      </c>
      <c r="Q361" s="16">
        <f t="shared" si="197"/>
        <v>0</v>
      </c>
      <c r="R361" s="16">
        <v>140</v>
      </c>
      <c r="S361" s="16">
        <f t="shared" si="190"/>
        <v>140</v>
      </c>
      <c r="T361" s="16">
        <v>0</v>
      </c>
      <c r="U361" s="16">
        <v>0</v>
      </c>
      <c r="V361" s="16">
        <v>117</v>
      </c>
      <c r="W361" s="17">
        <f t="shared" si="191"/>
        <v>102</v>
      </c>
      <c r="X361" s="17">
        <v>106</v>
      </c>
      <c r="Y361" s="17" t="e">
        <f t="shared" si="192"/>
        <v>#DIV/0!</v>
      </c>
      <c r="Z361" s="17" t="e">
        <f t="shared" si="193"/>
        <v>#DIV/0!</v>
      </c>
      <c r="AA361" s="17">
        <f>ROUND('[2]P. ACCIÓN CONSOLIDADO SEPT.21'!$CF108/1000000,0)</f>
        <v>28</v>
      </c>
      <c r="AB361" s="18">
        <f>+'[3]P. ACCIÓN A 30 DIC DE 2021 '!$AH107</f>
        <v>106018421</v>
      </c>
      <c r="AC361" s="16">
        <v>132</v>
      </c>
    </row>
    <row r="362" spans="1:29" s="19" customFormat="1" ht="44.45" hidden="1" customHeight="1" x14ac:dyDescent="0.25">
      <c r="A362" s="57"/>
      <c r="B362" s="53" t="str">
        <f>+[1]SA!A28</f>
        <v>SA.PY.2.2. Mantenimiento Preventivo y Correctivo Laboratorios de Docencia</v>
      </c>
      <c r="C362" s="53"/>
      <c r="D362" s="12" t="s">
        <v>87</v>
      </c>
      <c r="E362" s="20" t="s">
        <v>186</v>
      </c>
      <c r="F362" s="20">
        <v>4</v>
      </c>
      <c r="G362" s="20">
        <v>4</v>
      </c>
      <c r="H362" s="12">
        <v>4</v>
      </c>
      <c r="I362" s="12" t="s">
        <v>78</v>
      </c>
      <c r="J362" s="37">
        <v>0</v>
      </c>
      <c r="K362" s="14">
        <f t="shared" si="194"/>
        <v>0</v>
      </c>
      <c r="L362" s="15" t="str">
        <f t="shared" si="98"/>
        <v>MUY BAJO</v>
      </c>
      <c r="M362" s="14">
        <f t="shared" si="195"/>
        <v>0</v>
      </c>
      <c r="N362" s="15" t="str">
        <f t="shared" si="100"/>
        <v>MUY BAJO</v>
      </c>
      <c r="O362" s="14">
        <f t="shared" si="196"/>
        <v>0</v>
      </c>
      <c r="P362" s="15" t="str">
        <f t="shared" si="102"/>
        <v>MUY BAJO</v>
      </c>
      <c r="Q362" s="16">
        <f t="shared" si="197"/>
        <v>0</v>
      </c>
      <c r="R362" s="16">
        <v>72</v>
      </c>
      <c r="S362" s="16">
        <f t="shared" si="190"/>
        <v>72</v>
      </c>
      <c r="T362" s="16">
        <v>0</v>
      </c>
      <c r="U362" s="16">
        <v>0</v>
      </c>
      <c r="V362" s="16">
        <v>67</v>
      </c>
      <c r="W362" s="17">
        <f t="shared" si="191"/>
        <v>64</v>
      </c>
      <c r="X362" s="17">
        <v>67</v>
      </c>
      <c r="Y362" s="17" t="e">
        <f t="shared" si="192"/>
        <v>#DIV/0!</v>
      </c>
      <c r="Z362" s="17" t="e">
        <f t="shared" si="193"/>
        <v>#DIV/0!</v>
      </c>
      <c r="AA362" s="17">
        <f>ROUND('[2]P. ACCIÓN CONSOLIDADO SEPT.21'!$CF109/1000000,0)</f>
        <v>0</v>
      </c>
      <c r="AB362" s="18">
        <f>+'[3]P. ACCIÓN A 30 DIC DE 2021 '!$AH108</f>
        <v>244809203</v>
      </c>
      <c r="AC362" s="16">
        <v>67</v>
      </c>
    </row>
    <row r="363" spans="1:29" s="19" customFormat="1" ht="55.9" hidden="1" customHeight="1" x14ac:dyDescent="0.25">
      <c r="A363" s="57"/>
      <c r="B363" s="53" t="str">
        <f>+[1]SA!A29</f>
        <v>SA.PY.2.2. Mantenimiento Preventivo y Correctivo Laboratorios de Docencia</v>
      </c>
      <c r="C363" s="53"/>
      <c r="D363" s="12" t="s">
        <v>68</v>
      </c>
      <c r="E363" s="20" t="s">
        <v>186</v>
      </c>
      <c r="F363" s="20">
        <v>3</v>
      </c>
      <c r="G363" s="20">
        <v>3</v>
      </c>
      <c r="H363" s="12">
        <v>3</v>
      </c>
      <c r="I363" s="12" t="s">
        <v>78</v>
      </c>
      <c r="J363" s="37">
        <v>0</v>
      </c>
      <c r="K363" s="14">
        <f t="shared" si="194"/>
        <v>0</v>
      </c>
      <c r="L363" s="15" t="str">
        <f t="shared" si="98"/>
        <v>MUY BAJO</v>
      </c>
      <c r="M363" s="14">
        <f t="shared" si="195"/>
        <v>0</v>
      </c>
      <c r="N363" s="15" t="str">
        <f t="shared" si="100"/>
        <v>MUY BAJO</v>
      </c>
      <c r="O363" s="14">
        <f t="shared" si="196"/>
        <v>0</v>
      </c>
      <c r="P363" s="15" t="str">
        <f t="shared" si="102"/>
        <v>MUY BAJO</v>
      </c>
      <c r="Q363" s="16">
        <f t="shared" si="197"/>
        <v>0</v>
      </c>
      <c r="R363" s="16">
        <v>54</v>
      </c>
      <c r="S363" s="16">
        <f t="shared" si="190"/>
        <v>54</v>
      </c>
      <c r="T363" s="16">
        <v>0</v>
      </c>
      <c r="U363" s="16">
        <v>0</v>
      </c>
      <c r="V363" s="16">
        <v>140</v>
      </c>
      <c r="W363" s="17">
        <f t="shared" si="191"/>
        <v>134</v>
      </c>
      <c r="X363" s="17">
        <v>140</v>
      </c>
      <c r="Y363" s="17" t="e">
        <f t="shared" si="192"/>
        <v>#DIV/0!</v>
      </c>
      <c r="Z363" s="17" t="e">
        <f t="shared" si="193"/>
        <v>#DIV/0!</v>
      </c>
      <c r="AA363" s="17">
        <f>ROUND('[2]P. ACCIÓN CONSOLIDADO SEPT.21'!$CF110/1000000,0)</f>
        <v>0</v>
      </c>
      <c r="AB363" s="18">
        <f>+'[3]P. ACCIÓN A 30 DIC DE 2021 '!$AH109</f>
        <v>21440000</v>
      </c>
      <c r="AC363" s="16">
        <v>140</v>
      </c>
    </row>
    <row r="364" spans="1:29" s="19" customFormat="1" ht="42" hidden="1" customHeight="1" x14ac:dyDescent="0.25">
      <c r="A364" s="57"/>
      <c r="B364" s="53" t="str">
        <f>+[1]SA!A30</f>
        <v>SA.PY.2.2. Mantenimiento Preventivo y Correctivo Laboratorios de Docencia</v>
      </c>
      <c r="C364" s="53"/>
      <c r="D364" s="12" t="s">
        <v>69</v>
      </c>
      <c r="E364" s="20" t="s">
        <v>186</v>
      </c>
      <c r="F364" s="20">
        <v>3</v>
      </c>
      <c r="G364" s="20">
        <v>3</v>
      </c>
      <c r="H364" s="12">
        <v>3</v>
      </c>
      <c r="I364" s="12" t="s">
        <v>78</v>
      </c>
      <c r="J364" s="37">
        <v>0</v>
      </c>
      <c r="K364" s="14">
        <f t="shared" si="194"/>
        <v>0</v>
      </c>
      <c r="L364" s="15" t="str">
        <f t="shared" si="98"/>
        <v>MUY BAJO</v>
      </c>
      <c r="M364" s="14">
        <f t="shared" si="195"/>
        <v>0</v>
      </c>
      <c r="N364" s="15" t="str">
        <f t="shared" si="100"/>
        <v>MUY BAJO</v>
      </c>
      <c r="O364" s="14">
        <f t="shared" si="196"/>
        <v>0</v>
      </c>
      <c r="P364" s="15" t="str">
        <f t="shared" si="102"/>
        <v>MUY BAJO</v>
      </c>
      <c r="Q364" s="16">
        <f t="shared" si="197"/>
        <v>0</v>
      </c>
      <c r="R364" s="16">
        <v>54</v>
      </c>
      <c r="S364" s="16">
        <f t="shared" si="190"/>
        <v>54</v>
      </c>
      <c r="T364" s="16">
        <v>0</v>
      </c>
      <c r="U364" s="16">
        <v>0</v>
      </c>
      <c r="V364" s="16">
        <v>0</v>
      </c>
      <c r="W364" s="17">
        <f t="shared" si="191"/>
        <v>0</v>
      </c>
      <c r="X364" s="17">
        <v>0</v>
      </c>
      <c r="Y364" s="17" t="e">
        <f t="shared" si="192"/>
        <v>#DIV/0!</v>
      </c>
      <c r="Z364" s="17" t="e">
        <f t="shared" si="193"/>
        <v>#DIV/0!</v>
      </c>
      <c r="AA364" s="17">
        <f>ROUND('[2]P. ACCIÓN CONSOLIDADO SEPT.21'!$CF111/1000000,0)</f>
        <v>0</v>
      </c>
      <c r="AB364" s="18">
        <f>+'[3]P. ACCIÓN A 30 DIC DE 2021 '!$AH110</f>
        <v>0</v>
      </c>
      <c r="AC364" s="16">
        <v>0</v>
      </c>
    </row>
    <row r="365" spans="1:29" s="19" customFormat="1" ht="46.15" hidden="1" customHeight="1" x14ac:dyDescent="0.25">
      <c r="A365" s="57"/>
      <c r="B365" s="53" t="str">
        <f>+[1]SA!A31</f>
        <v>SA.PY.2.3. Dotación de vidriería, reactivos e insumos para laboratorios de docencia</v>
      </c>
      <c r="C365" s="53"/>
      <c r="D365" s="12" t="s">
        <v>65</v>
      </c>
      <c r="E365" s="20" t="s">
        <v>185</v>
      </c>
      <c r="F365" s="20">
        <v>77</v>
      </c>
      <c r="G365" s="20">
        <v>49</v>
      </c>
      <c r="H365" s="12">
        <v>20</v>
      </c>
      <c r="I365" s="12" t="s">
        <v>67</v>
      </c>
      <c r="J365" s="37">
        <v>0</v>
      </c>
      <c r="K365" s="14">
        <f t="shared" si="194"/>
        <v>0</v>
      </c>
      <c r="L365" s="15" t="str">
        <f t="shared" si="98"/>
        <v>MUY BAJO</v>
      </c>
      <c r="M365" s="14">
        <f t="shared" si="195"/>
        <v>0</v>
      </c>
      <c r="N365" s="15" t="str">
        <f t="shared" si="100"/>
        <v>MUY BAJO</v>
      </c>
      <c r="O365" s="14">
        <f t="shared" si="196"/>
        <v>0</v>
      </c>
      <c r="P365" s="15" t="str">
        <f t="shared" si="102"/>
        <v>MUY BAJO</v>
      </c>
      <c r="Q365" s="16">
        <f t="shared" si="197"/>
        <v>0</v>
      </c>
      <c r="R365" s="16">
        <v>120</v>
      </c>
      <c r="S365" s="16">
        <f t="shared" si="190"/>
        <v>120</v>
      </c>
      <c r="T365" s="16">
        <v>0</v>
      </c>
      <c r="U365" s="16">
        <v>0</v>
      </c>
      <c r="V365" s="16">
        <v>151</v>
      </c>
      <c r="W365" s="17">
        <f t="shared" si="191"/>
        <v>145</v>
      </c>
      <c r="X365" s="17">
        <v>151</v>
      </c>
      <c r="Y365" s="17" t="e">
        <f t="shared" si="192"/>
        <v>#DIV/0!</v>
      </c>
      <c r="Z365" s="17" t="e">
        <f t="shared" si="193"/>
        <v>#DIV/0!</v>
      </c>
      <c r="AA365" s="17">
        <f>ROUND('[2]P. ACCIÓN CONSOLIDADO SEPT.21'!$CF112/1000000,0)</f>
        <v>60</v>
      </c>
      <c r="AB365" s="18">
        <f>+'[3]P. ACCIÓN A 30 DIC DE 2021 '!$AH111</f>
        <v>133473955</v>
      </c>
      <c r="AC365" s="16">
        <v>207</v>
      </c>
    </row>
    <row r="366" spans="1:29" s="19" customFormat="1" ht="44.45" hidden="1" customHeight="1" x14ac:dyDescent="0.25">
      <c r="A366" s="57"/>
      <c r="B366" s="53" t="str">
        <f>+[1]SA!A32</f>
        <v>SA.PY.2.3. Dotación de vidriería, reactivos e insumos para laboratorios de docencia</v>
      </c>
      <c r="C366" s="53"/>
      <c r="D366" s="12" t="s">
        <v>87</v>
      </c>
      <c r="E366" s="20" t="s">
        <v>185</v>
      </c>
      <c r="F366" s="20">
        <v>4</v>
      </c>
      <c r="G366" s="20">
        <v>4</v>
      </c>
      <c r="H366" s="12">
        <v>4</v>
      </c>
      <c r="I366" s="12" t="s">
        <v>78</v>
      </c>
      <c r="J366" s="37">
        <v>0</v>
      </c>
      <c r="K366" s="14">
        <f t="shared" si="194"/>
        <v>0</v>
      </c>
      <c r="L366" s="15" t="str">
        <f t="shared" si="98"/>
        <v>MUY BAJO</v>
      </c>
      <c r="M366" s="14">
        <f t="shared" si="195"/>
        <v>0</v>
      </c>
      <c r="N366" s="15" t="str">
        <f t="shared" si="100"/>
        <v>MUY BAJO</v>
      </c>
      <c r="O366" s="14">
        <f t="shared" si="196"/>
        <v>0</v>
      </c>
      <c r="P366" s="15" t="str">
        <f t="shared" si="102"/>
        <v>MUY BAJO</v>
      </c>
      <c r="Q366" s="16">
        <f t="shared" si="197"/>
        <v>0</v>
      </c>
      <c r="R366" s="16">
        <v>14</v>
      </c>
      <c r="S366" s="16">
        <f t="shared" si="190"/>
        <v>14</v>
      </c>
      <c r="T366" s="16">
        <v>0</v>
      </c>
      <c r="U366" s="16">
        <v>0</v>
      </c>
      <c r="V366" s="16">
        <v>0</v>
      </c>
      <c r="W366" s="17">
        <f t="shared" si="191"/>
        <v>0</v>
      </c>
      <c r="X366" s="17">
        <v>0</v>
      </c>
      <c r="Y366" s="17" t="e">
        <f t="shared" si="192"/>
        <v>#DIV/0!</v>
      </c>
      <c r="Z366" s="17" t="e">
        <f t="shared" si="193"/>
        <v>#DIV/0!</v>
      </c>
      <c r="AA366" s="17">
        <f>ROUND('[2]P. ACCIÓN CONSOLIDADO SEPT.21'!$CF113/1000000,0)</f>
        <v>3</v>
      </c>
      <c r="AB366" s="18">
        <f>+'[3]P. ACCIÓN A 30 DIC DE 2021 '!$AH112</f>
        <v>6089390</v>
      </c>
      <c r="AC366" s="16">
        <v>3</v>
      </c>
    </row>
    <row r="367" spans="1:29" s="19" customFormat="1" ht="50.45" hidden="1" customHeight="1" x14ac:dyDescent="0.25">
      <c r="A367" s="57"/>
      <c r="B367" s="53" t="str">
        <f>+[1]SA!A33</f>
        <v>SA.PY.2.3. Dotación de vidriería, reactivos e insumos para laboratorios de docencia</v>
      </c>
      <c r="C367" s="53"/>
      <c r="D367" s="12" t="s">
        <v>68</v>
      </c>
      <c r="E367" s="20" t="s">
        <v>185</v>
      </c>
      <c r="F367" s="20">
        <v>3</v>
      </c>
      <c r="G367" s="20">
        <v>3</v>
      </c>
      <c r="H367" s="12">
        <v>3</v>
      </c>
      <c r="I367" s="12" t="s">
        <v>78</v>
      </c>
      <c r="J367" s="37">
        <v>0</v>
      </c>
      <c r="K367" s="14">
        <f t="shared" si="194"/>
        <v>0</v>
      </c>
      <c r="L367" s="15" t="str">
        <f t="shared" si="98"/>
        <v>MUY BAJO</v>
      </c>
      <c r="M367" s="14">
        <f t="shared" si="195"/>
        <v>0</v>
      </c>
      <c r="N367" s="15" t="str">
        <f t="shared" si="100"/>
        <v>MUY BAJO</v>
      </c>
      <c r="O367" s="14">
        <f t="shared" si="196"/>
        <v>0</v>
      </c>
      <c r="P367" s="15" t="str">
        <f t="shared" si="102"/>
        <v>MUY BAJO</v>
      </c>
      <c r="Q367" s="16">
        <f t="shared" si="197"/>
        <v>0</v>
      </c>
      <c r="R367" s="16">
        <v>11</v>
      </c>
      <c r="S367" s="16">
        <f t="shared" si="190"/>
        <v>11</v>
      </c>
      <c r="T367" s="16">
        <v>0</v>
      </c>
      <c r="U367" s="16">
        <v>0</v>
      </c>
      <c r="V367" s="16">
        <v>301</v>
      </c>
      <c r="W367" s="17">
        <f t="shared" si="191"/>
        <v>252</v>
      </c>
      <c r="X367" s="17">
        <v>263</v>
      </c>
      <c r="Y367" s="17" t="e">
        <f t="shared" si="192"/>
        <v>#DIV/0!</v>
      </c>
      <c r="Z367" s="17" t="e">
        <f t="shared" si="193"/>
        <v>#DIV/0!</v>
      </c>
      <c r="AA367" s="17">
        <f>ROUND('[2]P. ACCIÓN CONSOLIDADO SEPT.21'!$CF114/1000000,0)</f>
        <v>64</v>
      </c>
      <c r="AB367" s="18">
        <f>+'[3]P. ACCIÓN A 30 DIC DE 2021 '!$AH113</f>
        <v>285124483</v>
      </c>
      <c r="AC367" s="16">
        <v>324</v>
      </c>
    </row>
    <row r="368" spans="1:29" s="19" customFormat="1" ht="50.45" hidden="1" customHeight="1" x14ac:dyDescent="0.25">
      <c r="A368" s="57"/>
      <c r="B368" s="53" t="str">
        <f>+[1]SA!A34</f>
        <v>SA.PY.2.3. Dotación de vidriería, reactivos e insumos para laboratorios de docencia</v>
      </c>
      <c r="C368" s="53"/>
      <c r="D368" s="12" t="s">
        <v>69</v>
      </c>
      <c r="E368" s="20" t="s">
        <v>185</v>
      </c>
      <c r="F368" s="20">
        <v>3</v>
      </c>
      <c r="G368" s="20">
        <v>3</v>
      </c>
      <c r="H368" s="12">
        <v>3</v>
      </c>
      <c r="I368" s="12" t="s">
        <v>78</v>
      </c>
      <c r="J368" s="37">
        <v>0</v>
      </c>
      <c r="K368" s="14">
        <f t="shared" si="194"/>
        <v>0</v>
      </c>
      <c r="L368" s="15" t="str">
        <f t="shared" si="98"/>
        <v>MUY BAJO</v>
      </c>
      <c r="M368" s="14">
        <f t="shared" si="195"/>
        <v>0</v>
      </c>
      <c r="N368" s="15" t="str">
        <f t="shared" si="100"/>
        <v>MUY BAJO</v>
      </c>
      <c r="O368" s="14">
        <f t="shared" si="196"/>
        <v>0</v>
      </c>
      <c r="P368" s="15" t="str">
        <f t="shared" si="102"/>
        <v>MUY BAJO</v>
      </c>
      <c r="Q368" s="16">
        <f t="shared" si="197"/>
        <v>0</v>
      </c>
      <c r="R368" s="16">
        <v>11</v>
      </c>
      <c r="S368" s="16">
        <f t="shared" si="190"/>
        <v>11</v>
      </c>
      <c r="T368" s="16">
        <v>0</v>
      </c>
      <c r="U368" s="16">
        <v>0</v>
      </c>
      <c r="V368" s="16">
        <v>620</v>
      </c>
      <c r="W368" s="17">
        <f t="shared" si="191"/>
        <v>594</v>
      </c>
      <c r="X368" s="17">
        <v>620</v>
      </c>
      <c r="Y368" s="17" t="e">
        <f t="shared" si="192"/>
        <v>#DIV/0!</v>
      </c>
      <c r="Z368" s="17" t="e">
        <f t="shared" si="193"/>
        <v>#DIV/0!</v>
      </c>
      <c r="AA368" s="17">
        <f>ROUND('[2]P. ACCIÓN CONSOLIDADO SEPT.21'!$CF115/1000000,0)</f>
        <v>659</v>
      </c>
      <c r="AB368" s="18">
        <f>+'[3]P. ACCIÓN A 30 DIC DE 2021 '!$AH114</f>
        <v>747040800</v>
      </c>
      <c r="AC368" s="16">
        <v>1242</v>
      </c>
    </row>
    <row r="369" spans="1:29" s="19" customFormat="1" ht="50.45" hidden="1" customHeight="1" x14ac:dyDescent="0.25">
      <c r="A369" s="57"/>
      <c r="B369" s="53" t="str">
        <f>+[1]SA!A35</f>
        <v>SA.PY.2.4. Dotación de equipos y aplicativos para laboratorios de Investigación</v>
      </c>
      <c r="C369" s="53"/>
      <c r="D369" s="12" t="s">
        <v>65</v>
      </c>
      <c r="E369" s="20" t="s">
        <v>185</v>
      </c>
      <c r="F369" s="20">
        <v>9</v>
      </c>
      <c r="G369" s="20">
        <v>9</v>
      </c>
      <c r="H369" s="12">
        <v>9</v>
      </c>
      <c r="I369" s="12" t="s">
        <v>78</v>
      </c>
      <c r="J369" s="37">
        <v>0</v>
      </c>
      <c r="K369" s="14">
        <f t="shared" si="194"/>
        <v>0</v>
      </c>
      <c r="L369" s="15" t="str">
        <f t="shared" si="98"/>
        <v>MUY BAJO</v>
      </c>
      <c r="M369" s="14">
        <f t="shared" si="195"/>
        <v>0</v>
      </c>
      <c r="N369" s="15" t="str">
        <f t="shared" si="100"/>
        <v>MUY BAJO</v>
      </c>
      <c r="O369" s="14">
        <f t="shared" si="196"/>
        <v>0</v>
      </c>
      <c r="P369" s="15" t="str">
        <f t="shared" si="102"/>
        <v>MUY BAJO</v>
      </c>
      <c r="Q369" s="16">
        <f t="shared" si="197"/>
        <v>0</v>
      </c>
      <c r="R369" s="16">
        <v>54</v>
      </c>
      <c r="S369" s="16">
        <f t="shared" si="190"/>
        <v>54</v>
      </c>
      <c r="T369" s="16">
        <v>0</v>
      </c>
      <c r="U369" s="16"/>
      <c r="V369" s="16"/>
      <c r="W369" s="17"/>
      <c r="X369" s="17"/>
      <c r="Y369" s="17"/>
      <c r="Z369" s="17"/>
      <c r="AA369" s="17"/>
      <c r="AB369" s="18"/>
      <c r="AC369" s="16"/>
    </row>
    <row r="370" spans="1:29" s="19" customFormat="1" ht="50.45" hidden="1" customHeight="1" x14ac:dyDescent="0.25">
      <c r="A370" s="57"/>
      <c r="B370" s="53" t="str">
        <f>+[1]SA!A36</f>
        <v>SA.PY.2.5. Mantenimiento de equipos y aplicativos para laboratorios de Investigación</v>
      </c>
      <c r="C370" s="53"/>
      <c r="D370" s="12" t="s">
        <v>65</v>
      </c>
      <c r="E370" s="20" t="s">
        <v>186</v>
      </c>
      <c r="F370" s="20">
        <v>9</v>
      </c>
      <c r="G370" s="20">
        <v>9</v>
      </c>
      <c r="H370" s="12">
        <v>9</v>
      </c>
      <c r="I370" s="12" t="s">
        <v>78</v>
      </c>
      <c r="J370" s="37">
        <v>0</v>
      </c>
      <c r="K370" s="14">
        <f t="shared" si="194"/>
        <v>0</v>
      </c>
      <c r="L370" s="15" t="str">
        <f t="shared" si="98"/>
        <v>MUY BAJO</v>
      </c>
      <c r="M370" s="14">
        <f t="shared" si="195"/>
        <v>0</v>
      </c>
      <c r="N370" s="15" t="str">
        <f t="shared" si="100"/>
        <v>MUY BAJO</v>
      </c>
      <c r="O370" s="14">
        <f t="shared" si="196"/>
        <v>0</v>
      </c>
      <c r="P370" s="15" t="str">
        <f t="shared" si="102"/>
        <v>MUY BAJO</v>
      </c>
      <c r="Q370" s="16">
        <f t="shared" si="197"/>
        <v>0</v>
      </c>
      <c r="R370" s="16">
        <v>36</v>
      </c>
      <c r="S370" s="16">
        <f t="shared" si="190"/>
        <v>36</v>
      </c>
      <c r="T370" s="16">
        <v>0</v>
      </c>
      <c r="U370" s="16"/>
      <c r="V370" s="16"/>
      <c r="W370" s="17"/>
      <c r="X370" s="17"/>
      <c r="Y370" s="17"/>
      <c r="Z370" s="17"/>
      <c r="AA370" s="17"/>
      <c r="AB370" s="18"/>
      <c r="AC370" s="16"/>
    </row>
    <row r="371" spans="1:29" s="19" customFormat="1" ht="50.45" hidden="1" customHeight="1" x14ac:dyDescent="0.25">
      <c r="A371" s="57"/>
      <c r="B371" s="53" t="str">
        <f>+[1]SA!A37</f>
        <v>SA.PY.2.6. Dotación de vidriería, reactivos e insumos para laboratorios de investigación</v>
      </c>
      <c r="C371" s="53"/>
      <c r="D371" s="12" t="s">
        <v>65</v>
      </c>
      <c r="E371" s="20" t="s">
        <v>185</v>
      </c>
      <c r="F371" s="20">
        <v>9</v>
      </c>
      <c r="G371" s="20">
        <v>9</v>
      </c>
      <c r="H371" s="12">
        <v>9</v>
      </c>
      <c r="I371" s="12" t="s">
        <v>78</v>
      </c>
      <c r="J371" s="37">
        <v>0</v>
      </c>
      <c r="K371" s="14">
        <f t="shared" si="194"/>
        <v>0</v>
      </c>
      <c r="L371" s="15" t="str">
        <f t="shared" si="98"/>
        <v>MUY BAJO</v>
      </c>
      <c r="M371" s="14">
        <f t="shared" si="195"/>
        <v>0</v>
      </c>
      <c r="N371" s="15" t="str">
        <f t="shared" si="100"/>
        <v>MUY BAJO</v>
      </c>
      <c r="O371" s="14">
        <f t="shared" si="196"/>
        <v>0</v>
      </c>
      <c r="P371" s="15" t="str">
        <f t="shared" si="102"/>
        <v>MUY BAJO</v>
      </c>
      <c r="Q371" s="16">
        <f t="shared" si="197"/>
        <v>0</v>
      </c>
      <c r="R371" s="16">
        <v>400</v>
      </c>
      <c r="S371" s="16">
        <f t="shared" si="190"/>
        <v>400</v>
      </c>
      <c r="T371" s="16">
        <v>0</v>
      </c>
      <c r="U371" s="16"/>
      <c r="V371" s="16"/>
      <c r="W371" s="17"/>
      <c r="X371" s="17"/>
      <c r="Y371" s="17"/>
      <c r="Z371" s="17"/>
      <c r="AA371" s="17"/>
      <c r="AB371" s="18"/>
      <c r="AC371" s="16"/>
    </row>
    <row r="372" spans="1:29" s="19" customFormat="1" ht="30" hidden="1" customHeight="1" x14ac:dyDescent="0.25">
      <c r="A372" s="57"/>
      <c r="B372" s="53" t="str">
        <f>+[1]SA!A38</f>
        <v>SA.PY.2.7. Dotación de Aulas de equipos y muebles</v>
      </c>
      <c r="C372" s="53"/>
      <c r="D372" s="12" t="s">
        <v>65</v>
      </c>
      <c r="E372" s="20" t="s">
        <v>187</v>
      </c>
      <c r="F372" s="20">
        <v>84</v>
      </c>
      <c r="G372" s="20">
        <v>64</v>
      </c>
      <c r="H372" s="12">
        <v>10</v>
      </c>
      <c r="I372" s="12" t="s">
        <v>67</v>
      </c>
      <c r="J372" s="37">
        <v>0</v>
      </c>
      <c r="K372" s="14">
        <f t="shared" si="194"/>
        <v>0</v>
      </c>
      <c r="L372" s="15" t="str">
        <f t="shared" si="98"/>
        <v>MUY BAJO</v>
      </c>
      <c r="M372" s="14">
        <f t="shared" si="195"/>
        <v>0</v>
      </c>
      <c r="N372" s="15" t="str">
        <f t="shared" si="100"/>
        <v>MUY BAJO</v>
      </c>
      <c r="O372" s="14">
        <f t="shared" si="196"/>
        <v>0</v>
      </c>
      <c r="P372" s="15" t="str">
        <f t="shared" si="102"/>
        <v>MUY BAJO</v>
      </c>
      <c r="Q372" s="16">
        <f t="shared" si="197"/>
        <v>0</v>
      </c>
      <c r="R372" s="16">
        <v>70</v>
      </c>
      <c r="S372" s="16">
        <f t="shared" si="190"/>
        <v>70</v>
      </c>
      <c r="T372" s="16">
        <v>0</v>
      </c>
      <c r="U372" s="16"/>
      <c r="V372" s="16"/>
      <c r="W372" s="17"/>
      <c r="X372" s="17"/>
      <c r="Y372" s="17"/>
      <c r="Z372" s="17"/>
      <c r="AA372" s="17"/>
      <c r="AB372" s="18"/>
      <c r="AC372" s="16"/>
    </row>
    <row r="373" spans="1:29" s="19" customFormat="1" ht="30" hidden="1" customHeight="1" x14ac:dyDescent="0.25">
      <c r="A373" s="57"/>
      <c r="B373" s="53" t="str">
        <f>+[1]SA!A39</f>
        <v>SA.PY.2.7. Dotación de Aulas de equipos y muebles</v>
      </c>
      <c r="C373" s="53"/>
      <c r="D373" s="12" t="s">
        <v>87</v>
      </c>
      <c r="E373" s="20" t="s">
        <v>187</v>
      </c>
      <c r="F373" s="20">
        <v>22</v>
      </c>
      <c r="G373" s="20">
        <v>38</v>
      </c>
      <c r="H373" s="12">
        <v>5</v>
      </c>
      <c r="I373" s="12" t="s">
        <v>67</v>
      </c>
      <c r="J373" s="37">
        <v>0</v>
      </c>
      <c r="K373" s="14">
        <f t="shared" si="194"/>
        <v>0</v>
      </c>
      <c r="L373" s="15" t="str">
        <f t="shared" si="98"/>
        <v>MUY BAJO</v>
      </c>
      <c r="M373" s="14">
        <f t="shared" si="195"/>
        <v>0</v>
      </c>
      <c r="N373" s="15" t="str">
        <f t="shared" si="100"/>
        <v>MUY BAJO</v>
      </c>
      <c r="O373" s="14">
        <f t="shared" si="196"/>
        <v>0</v>
      </c>
      <c r="P373" s="15" t="str">
        <f t="shared" si="102"/>
        <v>MUY BAJO</v>
      </c>
      <c r="Q373" s="16">
        <f t="shared" si="197"/>
        <v>0</v>
      </c>
      <c r="R373" s="16">
        <v>35</v>
      </c>
      <c r="S373" s="16">
        <f t="shared" si="190"/>
        <v>35</v>
      </c>
      <c r="T373" s="16">
        <v>0</v>
      </c>
      <c r="U373" s="16"/>
      <c r="V373" s="16"/>
      <c r="W373" s="17"/>
      <c r="X373" s="17"/>
      <c r="Y373" s="17"/>
      <c r="Z373" s="17"/>
      <c r="AA373" s="17"/>
      <c r="AB373" s="18"/>
      <c r="AC373" s="16"/>
    </row>
    <row r="374" spans="1:29" s="19" customFormat="1" ht="30" hidden="1" customHeight="1" x14ac:dyDescent="0.25">
      <c r="A374" s="57"/>
      <c r="B374" s="53" t="str">
        <f>+[1]SA!A40</f>
        <v>SA.PY.2.7. Dotación de Aulas de equipos y muebles</v>
      </c>
      <c r="C374" s="53"/>
      <c r="D374" s="12" t="s">
        <v>68</v>
      </c>
      <c r="E374" s="20" t="s">
        <v>187</v>
      </c>
      <c r="F374" s="20">
        <v>15</v>
      </c>
      <c r="G374" s="20">
        <v>21</v>
      </c>
      <c r="H374" s="12">
        <v>5</v>
      </c>
      <c r="I374" s="12" t="s">
        <v>67</v>
      </c>
      <c r="J374" s="37">
        <v>0</v>
      </c>
      <c r="K374" s="14">
        <f t="shared" si="194"/>
        <v>0</v>
      </c>
      <c r="L374" s="15" t="str">
        <f t="shared" si="98"/>
        <v>MUY BAJO</v>
      </c>
      <c r="M374" s="14">
        <f t="shared" si="195"/>
        <v>0</v>
      </c>
      <c r="N374" s="15" t="str">
        <f t="shared" si="100"/>
        <v>MUY BAJO</v>
      </c>
      <c r="O374" s="14">
        <f t="shared" si="196"/>
        <v>0</v>
      </c>
      <c r="P374" s="15" t="str">
        <f t="shared" si="102"/>
        <v>MUY BAJO</v>
      </c>
      <c r="Q374" s="16">
        <f t="shared" si="197"/>
        <v>0</v>
      </c>
      <c r="R374" s="16">
        <v>35</v>
      </c>
      <c r="S374" s="16">
        <f t="shared" si="190"/>
        <v>35</v>
      </c>
      <c r="T374" s="16">
        <v>0</v>
      </c>
      <c r="U374" s="16"/>
      <c r="V374" s="16"/>
      <c r="W374" s="17"/>
      <c r="X374" s="17"/>
      <c r="Y374" s="17"/>
      <c r="Z374" s="17"/>
      <c r="AA374" s="17"/>
      <c r="AB374" s="18"/>
      <c r="AC374" s="16"/>
    </row>
    <row r="375" spans="1:29" s="19" customFormat="1" ht="30" hidden="1" customHeight="1" x14ac:dyDescent="0.25">
      <c r="A375" s="57"/>
      <c r="B375" s="53" t="str">
        <f>+[1]SA!A41</f>
        <v>SA.PY.2.7. Dotación de Aulas de equipos y muebles</v>
      </c>
      <c r="C375" s="53"/>
      <c r="D375" s="12" t="s">
        <v>69</v>
      </c>
      <c r="E375" s="20" t="s">
        <v>187</v>
      </c>
      <c r="F375" s="20">
        <v>14</v>
      </c>
      <c r="G375" s="20">
        <v>24</v>
      </c>
      <c r="H375" s="12">
        <v>5</v>
      </c>
      <c r="I375" s="12" t="s">
        <v>67</v>
      </c>
      <c r="J375" s="37">
        <v>0</v>
      </c>
      <c r="K375" s="14">
        <f t="shared" si="194"/>
        <v>0</v>
      </c>
      <c r="L375" s="15" t="str">
        <f t="shared" si="98"/>
        <v>MUY BAJO</v>
      </c>
      <c r="M375" s="14">
        <f t="shared" si="195"/>
        <v>0</v>
      </c>
      <c r="N375" s="15" t="str">
        <f t="shared" si="100"/>
        <v>MUY BAJO</v>
      </c>
      <c r="O375" s="14">
        <f t="shared" si="196"/>
        <v>0</v>
      </c>
      <c r="P375" s="15" t="str">
        <f t="shared" si="102"/>
        <v>MUY BAJO</v>
      </c>
      <c r="Q375" s="16">
        <f t="shared" si="197"/>
        <v>0</v>
      </c>
      <c r="R375" s="16">
        <v>35</v>
      </c>
      <c r="S375" s="16">
        <f t="shared" si="190"/>
        <v>35</v>
      </c>
      <c r="T375" s="16">
        <v>0</v>
      </c>
      <c r="U375" s="16"/>
      <c r="V375" s="16"/>
      <c r="W375" s="17"/>
      <c r="X375" s="17"/>
      <c r="Y375" s="17"/>
      <c r="Z375" s="17"/>
      <c r="AA375" s="17"/>
      <c r="AB375" s="18"/>
      <c r="AC375" s="16"/>
    </row>
    <row r="376" spans="1:29" s="19" customFormat="1" ht="30" hidden="1" customHeight="1" x14ac:dyDescent="0.25">
      <c r="A376" s="57"/>
      <c r="B376" s="53" t="str">
        <f>+[1]SA!A42</f>
        <v>SA.PY.2.8. Mantenimiento dotación de aulas</v>
      </c>
      <c r="C376" s="53"/>
      <c r="D376" s="12" t="s">
        <v>65</v>
      </c>
      <c r="E376" s="20" t="s">
        <v>188</v>
      </c>
      <c r="F376" s="20">
        <v>84</v>
      </c>
      <c r="G376" s="20">
        <v>128</v>
      </c>
      <c r="H376" s="12">
        <v>84</v>
      </c>
      <c r="I376" s="12" t="s">
        <v>78</v>
      </c>
      <c r="J376" s="37">
        <v>0</v>
      </c>
      <c r="K376" s="14">
        <f t="shared" si="194"/>
        <v>0</v>
      </c>
      <c r="L376" s="15" t="str">
        <f t="shared" si="98"/>
        <v>MUY BAJO</v>
      </c>
      <c r="M376" s="14">
        <f t="shared" si="195"/>
        <v>0</v>
      </c>
      <c r="N376" s="15" t="str">
        <f t="shared" si="100"/>
        <v>MUY BAJO</v>
      </c>
      <c r="O376" s="14">
        <f t="shared" si="196"/>
        <v>0</v>
      </c>
      <c r="P376" s="15" t="str">
        <f t="shared" si="102"/>
        <v>MUY BAJO</v>
      </c>
      <c r="Q376" s="16">
        <f t="shared" si="197"/>
        <v>0</v>
      </c>
      <c r="R376" s="16">
        <v>10</v>
      </c>
      <c r="S376" s="16">
        <f t="shared" si="190"/>
        <v>10</v>
      </c>
      <c r="T376" s="16">
        <v>0</v>
      </c>
      <c r="U376" s="16"/>
      <c r="V376" s="16"/>
      <c r="W376" s="17"/>
      <c r="X376" s="17"/>
      <c r="Y376" s="17"/>
      <c r="Z376" s="17"/>
      <c r="AA376" s="17"/>
      <c r="AB376" s="18"/>
      <c r="AC376" s="16"/>
    </row>
    <row r="377" spans="1:29" s="19" customFormat="1" ht="30" hidden="1" customHeight="1" x14ac:dyDescent="0.25">
      <c r="A377" s="57"/>
      <c r="B377" s="53" t="str">
        <f>+[1]SA!A43</f>
        <v>SA.PY.2.8. Mantenimiento dotación de aulas</v>
      </c>
      <c r="C377" s="53"/>
      <c r="D377" s="12" t="s">
        <v>87</v>
      </c>
      <c r="E377" s="20" t="s">
        <v>188</v>
      </c>
      <c r="F377" s="20">
        <v>22</v>
      </c>
      <c r="G377" s="20">
        <v>22</v>
      </c>
      <c r="H377" s="12">
        <v>22</v>
      </c>
      <c r="I377" s="12" t="s">
        <v>78</v>
      </c>
      <c r="J377" s="37">
        <v>0</v>
      </c>
      <c r="K377" s="14">
        <f t="shared" si="194"/>
        <v>0</v>
      </c>
      <c r="L377" s="15" t="str">
        <f t="shared" si="98"/>
        <v>MUY BAJO</v>
      </c>
      <c r="M377" s="14">
        <f t="shared" si="195"/>
        <v>0</v>
      </c>
      <c r="N377" s="15" t="str">
        <f t="shared" si="100"/>
        <v>MUY BAJO</v>
      </c>
      <c r="O377" s="14">
        <f t="shared" si="196"/>
        <v>0</v>
      </c>
      <c r="P377" s="15" t="str">
        <f t="shared" si="102"/>
        <v>MUY BAJO</v>
      </c>
      <c r="Q377" s="16">
        <f t="shared" si="197"/>
        <v>0</v>
      </c>
      <c r="R377" s="16">
        <v>5</v>
      </c>
      <c r="S377" s="16">
        <f t="shared" si="190"/>
        <v>5</v>
      </c>
      <c r="T377" s="16">
        <v>0</v>
      </c>
      <c r="U377" s="16"/>
      <c r="V377" s="16"/>
      <c r="W377" s="17"/>
      <c r="X377" s="17"/>
      <c r="Y377" s="17"/>
      <c r="Z377" s="17"/>
      <c r="AA377" s="17"/>
      <c r="AB377" s="18"/>
      <c r="AC377" s="16"/>
    </row>
    <row r="378" spans="1:29" s="19" customFormat="1" ht="30" hidden="1" customHeight="1" x14ac:dyDescent="0.25">
      <c r="A378" s="57"/>
      <c r="B378" s="53" t="str">
        <f>+[1]SA!A44</f>
        <v>SA.PY.2.8. Mantenimiento dotación de aulas</v>
      </c>
      <c r="C378" s="53"/>
      <c r="D378" s="12" t="s">
        <v>68</v>
      </c>
      <c r="E378" s="20" t="s">
        <v>188</v>
      </c>
      <c r="F378" s="20">
        <v>15</v>
      </c>
      <c r="G378" s="20">
        <v>15</v>
      </c>
      <c r="H378" s="12">
        <v>15</v>
      </c>
      <c r="I378" s="12" t="s">
        <v>78</v>
      </c>
      <c r="J378" s="37">
        <v>0</v>
      </c>
      <c r="K378" s="14">
        <f t="shared" si="194"/>
        <v>0</v>
      </c>
      <c r="L378" s="15" t="str">
        <f t="shared" si="98"/>
        <v>MUY BAJO</v>
      </c>
      <c r="M378" s="14">
        <f t="shared" si="195"/>
        <v>0</v>
      </c>
      <c r="N378" s="15" t="str">
        <f t="shared" si="100"/>
        <v>MUY BAJO</v>
      </c>
      <c r="O378" s="14">
        <f t="shared" si="196"/>
        <v>0</v>
      </c>
      <c r="P378" s="15" t="str">
        <f t="shared" si="102"/>
        <v>MUY BAJO</v>
      </c>
      <c r="Q378" s="16">
        <f t="shared" si="197"/>
        <v>0</v>
      </c>
      <c r="R378" s="16">
        <v>5</v>
      </c>
      <c r="S378" s="16">
        <f t="shared" si="190"/>
        <v>5</v>
      </c>
      <c r="T378" s="16">
        <v>0</v>
      </c>
      <c r="U378" s="16"/>
      <c r="V378" s="16"/>
      <c r="W378" s="17"/>
      <c r="X378" s="17"/>
      <c r="Y378" s="17"/>
      <c r="Z378" s="17"/>
      <c r="AA378" s="17"/>
      <c r="AB378" s="18"/>
      <c r="AC378" s="16"/>
    </row>
    <row r="379" spans="1:29" s="19" customFormat="1" ht="30" hidden="1" customHeight="1" x14ac:dyDescent="0.25">
      <c r="A379" s="57"/>
      <c r="B379" s="53" t="str">
        <f>+[1]SA!A45</f>
        <v>SA.PY.2.8. Mantenimiento dotación de aulas</v>
      </c>
      <c r="C379" s="53"/>
      <c r="D379" s="12" t="s">
        <v>69</v>
      </c>
      <c r="E379" s="20" t="s">
        <v>188</v>
      </c>
      <c r="F379" s="20">
        <v>14</v>
      </c>
      <c r="G379" s="20">
        <v>14</v>
      </c>
      <c r="H379" s="12">
        <v>14</v>
      </c>
      <c r="I379" s="12" t="s">
        <v>78</v>
      </c>
      <c r="J379" s="37">
        <v>0</v>
      </c>
      <c r="K379" s="14">
        <f t="shared" si="194"/>
        <v>0</v>
      </c>
      <c r="L379" s="15" t="str">
        <f t="shared" si="98"/>
        <v>MUY BAJO</v>
      </c>
      <c r="M379" s="14">
        <f t="shared" si="195"/>
        <v>0</v>
      </c>
      <c r="N379" s="15" t="str">
        <f t="shared" si="100"/>
        <v>MUY BAJO</v>
      </c>
      <c r="O379" s="14">
        <f t="shared" si="196"/>
        <v>0</v>
      </c>
      <c r="P379" s="15" t="str">
        <f t="shared" si="102"/>
        <v>MUY BAJO</v>
      </c>
      <c r="Q379" s="16">
        <f t="shared" si="197"/>
        <v>0</v>
      </c>
      <c r="R379" s="16">
        <v>5</v>
      </c>
      <c r="S379" s="16">
        <f t="shared" si="190"/>
        <v>5</v>
      </c>
      <c r="T379" s="16">
        <v>0</v>
      </c>
      <c r="U379" s="16"/>
      <c r="V379" s="16"/>
      <c r="W379" s="17"/>
      <c r="X379" s="17"/>
      <c r="Y379" s="17"/>
      <c r="Z379" s="17"/>
      <c r="AA379" s="17"/>
      <c r="AB379" s="18"/>
      <c r="AC379" s="16"/>
    </row>
    <row r="380" spans="1:29" s="19" customFormat="1" ht="30" hidden="1" customHeight="1" x14ac:dyDescent="0.25">
      <c r="A380" s="57"/>
      <c r="B380" s="53" t="str">
        <f>+[1]SA!A46</f>
        <v>SA.PY.2.9. Dotación de oficinas</v>
      </c>
      <c r="C380" s="53"/>
      <c r="D380" s="12" t="s">
        <v>65</v>
      </c>
      <c r="E380" s="20" t="s">
        <v>189</v>
      </c>
      <c r="F380" s="20">
        <v>184</v>
      </c>
      <c r="G380" s="20">
        <v>73</v>
      </c>
      <c r="H380" s="12">
        <v>20</v>
      </c>
      <c r="I380" s="12" t="s">
        <v>67</v>
      </c>
      <c r="J380" s="37">
        <v>0</v>
      </c>
      <c r="K380" s="14">
        <f t="shared" si="194"/>
        <v>0</v>
      </c>
      <c r="L380" s="15" t="str">
        <f t="shared" si="98"/>
        <v>MUY BAJO</v>
      </c>
      <c r="M380" s="14">
        <f t="shared" si="195"/>
        <v>0</v>
      </c>
      <c r="N380" s="15" t="str">
        <f t="shared" si="100"/>
        <v>MUY BAJO</v>
      </c>
      <c r="O380" s="14">
        <f t="shared" si="196"/>
        <v>0</v>
      </c>
      <c r="P380" s="15" t="str">
        <f t="shared" si="102"/>
        <v>MUY BAJO</v>
      </c>
      <c r="Q380" s="16">
        <f t="shared" si="197"/>
        <v>0</v>
      </c>
      <c r="R380" s="16">
        <v>400</v>
      </c>
      <c r="S380" s="16">
        <f t="shared" si="190"/>
        <v>400</v>
      </c>
      <c r="T380" s="16">
        <v>0</v>
      </c>
      <c r="U380" s="16"/>
      <c r="V380" s="16"/>
      <c r="W380" s="17"/>
      <c r="X380" s="17"/>
      <c r="Y380" s="17"/>
      <c r="Z380" s="17"/>
      <c r="AA380" s="17"/>
      <c r="AB380" s="18"/>
      <c r="AC380" s="16"/>
    </row>
    <row r="381" spans="1:29" s="19" customFormat="1" ht="30" hidden="1" customHeight="1" x14ac:dyDescent="0.25">
      <c r="A381" s="57"/>
      <c r="B381" s="53" t="str">
        <f>+[1]SA!A47</f>
        <v>SA.PY.2.9. Dotación de oficinas</v>
      </c>
      <c r="C381" s="53"/>
      <c r="D381" s="12" t="s">
        <v>87</v>
      </c>
      <c r="E381" s="20" t="s">
        <v>189</v>
      </c>
      <c r="F381" s="20">
        <v>4</v>
      </c>
      <c r="G381" s="20">
        <v>6</v>
      </c>
      <c r="H381" s="12">
        <v>2</v>
      </c>
      <c r="I381" s="12" t="s">
        <v>67</v>
      </c>
      <c r="J381" s="37">
        <v>0</v>
      </c>
      <c r="K381" s="14">
        <f t="shared" si="194"/>
        <v>0</v>
      </c>
      <c r="L381" s="15" t="str">
        <f t="shared" si="98"/>
        <v>MUY BAJO</v>
      </c>
      <c r="M381" s="14">
        <f t="shared" si="195"/>
        <v>0</v>
      </c>
      <c r="N381" s="15" t="str">
        <f t="shared" si="100"/>
        <v>MUY BAJO</v>
      </c>
      <c r="O381" s="14">
        <f t="shared" si="196"/>
        <v>0</v>
      </c>
      <c r="P381" s="15" t="str">
        <f t="shared" si="102"/>
        <v>MUY BAJO</v>
      </c>
      <c r="Q381" s="16">
        <f t="shared" si="197"/>
        <v>0</v>
      </c>
      <c r="R381" s="16">
        <v>5</v>
      </c>
      <c r="S381" s="16">
        <f t="shared" si="190"/>
        <v>5</v>
      </c>
      <c r="T381" s="16">
        <v>0</v>
      </c>
      <c r="U381" s="16"/>
      <c r="V381" s="16"/>
      <c r="W381" s="17"/>
      <c r="X381" s="17"/>
      <c r="Y381" s="17"/>
      <c r="Z381" s="17"/>
      <c r="AA381" s="17"/>
      <c r="AB381" s="18"/>
      <c r="AC381" s="16"/>
    </row>
    <row r="382" spans="1:29" s="19" customFormat="1" ht="30" hidden="1" customHeight="1" x14ac:dyDescent="0.25">
      <c r="A382" s="57"/>
      <c r="B382" s="53" t="str">
        <f>+[1]SA!A48</f>
        <v>SA.PY.2.9. Dotación de oficinas</v>
      </c>
      <c r="C382" s="53"/>
      <c r="D382" s="12" t="s">
        <v>68</v>
      </c>
      <c r="E382" s="20" t="s">
        <v>189</v>
      </c>
      <c r="F382" s="20">
        <v>7</v>
      </c>
      <c r="G382" s="20">
        <v>9</v>
      </c>
      <c r="H382" s="12">
        <v>2</v>
      </c>
      <c r="I382" s="12" t="s">
        <v>67</v>
      </c>
      <c r="J382" s="37">
        <v>0</v>
      </c>
      <c r="K382" s="14">
        <f t="shared" si="194"/>
        <v>0</v>
      </c>
      <c r="L382" s="15" t="str">
        <f t="shared" si="98"/>
        <v>MUY BAJO</v>
      </c>
      <c r="M382" s="14">
        <f t="shared" si="195"/>
        <v>0</v>
      </c>
      <c r="N382" s="15" t="str">
        <f t="shared" si="100"/>
        <v>MUY BAJO</v>
      </c>
      <c r="O382" s="14">
        <f t="shared" si="196"/>
        <v>0</v>
      </c>
      <c r="P382" s="15" t="str">
        <f t="shared" si="102"/>
        <v>MUY BAJO</v>
      </c>
      <c r="Q382" s="16">
        <f t="shared" si="197"/>
        <v>0</v>
      </c>
      <c r="R382" s="16">
        <v>5</v>
      </c>
      <c r="S382" s="16">
        <f t="shared" si="190"/>
        <v>5</v>
      </c>
      <c r="T382" s="16">
        <v>0</v>
      </c>
      <c r="U382" s="16"/>
      <c r="V382" s="16"/>
      <c r="W382" s="17"/>
      <c r="X382" s="17"/>
      <c r="Y382" s="17"/>
      <c r="Z382" s="17"/>
      <c r="AA382" s="17"/>
      <c r="AB382" s="18"/>
      <c r="AC382" s="16"/>
    </row>
    <row r="383" spans="1:29" s="19" customFormat="1" ht="30" hidden="1" customHeight="1" x14ac:dyDescent="0.25">
      <c r="A383" s="57"/>
      <c r="B383" s="53" t="str">
        <f>+[1]SA!A49</f>
        <v>SA.PY.2.9. Dotación de oficinas</v>
      </c>
      <c r="C383" s="53"/>
      <c r="D383" s="12" t="s">
        <v>69</v>
      </c>
      <c r="E383" s="20" t="s">
        <v>189</v>
      </c>
      <c r="F383" s="20">
        <v>4</v>
      </c>
      <c r="G383" s="20">
        <v>8</v>
      </c>
      <c r="H383" s="12">
        <v>4</v>
      </c>
      <c r="I383" s="12" t="s">
        <v>67</v>
      </c>
      <c r="J383" s="37">
        <v>0</v>
      </c>
      <c r="K383" s="14">
        <f t="shared" si="194"/>
        <v>0</v>
      </c>
      <c r="L383" s="15" t="str">
        <f t="shared" si="98"/>
        <v>MUY BAJO</v>
      </c>
      <c r="M383" s="14">
        <f t="shared" si="195"/>
        <v>0</v>
      </c>
      <c r="N383" s="15" t="str">
        <f t="shared" si="100"/>
        <v>MUY BAJO</v>
      </c>
      <c r="O383" s="14">
        <f t="shared" si="196"/>
        <v>0</v>
      </c>
      <c r="P383" s="15" t="str">
        <f t="shared" si="102"/>
        <v>MUY BAJO</v>
      </c>
      <c r="Q383" s="16">
        <f t="shared" si="197"/>
        <v>0</v>
      </c>
      <c r="R383" s="16">
        <v>20</v>
      </c>
      <c r="S383" s="16">
        <f t="shared" si="190"/>
        <v>20</v>
      </c>
      <c r="T383" s="16">
        <v>0</v>
      </c>
      <c r="U383" s="16"/>
      <c r="V383" s="16"/>
      <c r="W383" s="17"/>
      <c r="X383" s="17"/>
      <c r="Y383" s="17"/>
      <c r="Z383" s="17"/>
      <c r="AA383" s="17"/>
      <c r="AB383" s="18"/>
      <c r="AC383" s="16"/>
    </row>
    <row r="384" spans="1:29" s="19" customFormat="1" ht="30" hidden="1" customHeight="1" x14ac:dyDescent="0.25">
      <c r="A384" s="57"/>
      <c r="B384" s="53" t="str">
        <f>+[1]SA!A50</f>
        <v>SA.PY.2.10. Mantenimiento de las oficinas</v>
      </c>
      <c r="C384" s="53"/>
      <c r="D384" s="12" t="s">
        <v>65</v>
      </c>
      <c r="E384" s="20" t="s">
        <v>190</v>
      </c>
      <c r="F384" s="20">
        <v>184</v>
      </c>
      <c r="G384" s="20">
        <v>62</v>
      </c>
      <c r="H384" s="12">
        <v>26</v>
      </c>
      <c r="I384" s="12" t="s">
        <v>67</v>
      </c>
      <c r="J384" s="37">
        <v>0</v>
      </c>
      <c r="K384" s="14">
        <f t="shared" si="194"/>
        <v>0</v>
      </c>
      <c r="L384" s="15" t="str">
        <f t="shared" si="98"/>
        <v>MUY BAJO</v>
      </c>
      <c r="M384" s="14">
        <f t="shared" si="195"/>
        <v>0</v>
      </c>
      <c r="N384" s="15" t="str">
        <f t="shared" si="100"/>
        <v>MUY BAJO</v>
      </c>
      <c r="O384" s="14">
        <f t="shared" si="196"/>
        <v>0</v>
      </c>
      <c r="P384" s="15" t="str">
        <f t="shared" si="102"/>
        <v>MUY BAJO</v>
      </c>
      <c r="Q384" s="16">
        <f t="shared" si="197"/>
        <v>0</v>
      </c>
      <c r="R384" s="16">
        <v>50</v>
      </c>
      <c r="S384" s="16">
        <f t="shared" si="190"/>
        <v>50</v>
      </c>
      <c r="T384" s="16">
        <v>0</v>
      </c>
      <c r="U384" s="16"/>
      <c r="V384" s="16"/>
      <c r="W384" s="17"/>
      <c r="X384" s="17"/>
      <c r="Y384" s="17"/>
      <c r="Z384" s="17"/>
      <c r="AA384" s="17"/>
      <c r="AB384" s="18"/>
      <c r="AC384" s="16"/>
    </row>
    <row r="385" spans="1:29" s="19" customFormat="1" ht="42" hidden="1" customHeight="1" x14ac:dyDescent="0.25">
      <c r="A385" s="57"/>
      <c r="B385" s="53" t="str">
        <f>+[1]SA!A51</f>
        <v>SA.PY.2.10. Mantenimiento de las oficinas</v>
      </c>
      <c r="C385" s="53"/>
      <c r="D385" s="12" t="s">
        <v>87</v>
      </c>
      <c r="E385" s="20" t="s">
        <v>190</v>
      </c>
      <c r="F385" s="20">
        <v>4</v>
      </c>
      <c r="G385" s="20">
        <v>4</v>
      </c>
      <c r="H385" s="12">
        <v>4</v>
      </c>
      <c r="I385" s="12" t="s">
        <v>78</v>
      </c>
      <c r="J385" s="37">
        <v>0</v>
      </c>
      <c r="K385" s="14">
        <f t="shared" si="194"/>
        <v>0</v>
      </c>
      <c r="L385" s="15" t="str">
        <f t="shared" si="98"/>
        <v>MUY BAJO</v>
      </c>
      <c r="M385" s="14">
        <f t="shared" si="195"/>
        <v>0</v>
      </c>
      <c r="N385" s="15" t="str">
        <f t="shared" si="100"/>
        <v>MUY BAJO</v>
      </c>
      <c r="O385" s="14">
        <f t="shared" si="196"/>
        <v>0</v>
      </c>
      <c r="P385" s="15" t="str">
        <f t="shared" si="102"/>
        <v>MUY BAJO</v>
      </c>
      <c r="Q385" s="16">
        <f t="shared" si="197"/>
        <v>0</v>
      </c>
      <c r="R385" s="16">
        <v>5</v>
      </c>
      <c r="S385" s="16">
        <f t="shared" si="190"/>
        <v>5</v>
      </c>
      <c r="T385" s="16">
        <v>0</v>
      </c>
      <c r="U385" s="16"/>
      <c r="V385" s="16"/>
      <c r="W385" s="17"/>
      <c r="X385" s="17"/>
      <c r="Y385" s="17"/>
      <c r="Z385" s="17"/>
      <c r="AA385" s="17"/>
      <c r="AB385" s="18"/>
      <c r="AC385" s="16"/>
    </row>
    <row r="386" spans="1:29" s="19" customFormat="1" ht="42" hidden="1" customHeight="1" x14ac:dyDescent="0.25">
      <c r="A386" s="57"/>
      <c r="B386" s="53" t="str">
        <f>+[1]SA!A52</f>
        <v>SA.PY.2.10. Mantenimiento de las oficinas</v>
      </c>
      <c r="C386" s="53"/>
      <c r="D386" s="12" t="s">
        <v>68</v>
      </c>
      <c r="E386" s="20" t="s">
        <v>190</v>
      </c>
      <c r="F386" s="20">
        <v>7</v>
      </c>
      <c r="G386" s="20">
        <v>7</v>
      </c>
      <c r="H386" s="12">
        <v>7</v>
      </c>
      <c r="I386" s="12" t="s">
        <v>78</v>
      </c>
      <c r="J386" s="37">
        <v>0</v>
      </c>
      <c r="K386" s="14">
        <f t="shared" si="194"/>
        <v>0</v>
      </c>
      <c r="L386" s="15" t="str">
        <f t="shared" si="98"/>
        <v>MUY BAJO</v>
      </c>
      <c r="M386" s="14">
        <f t="shared" si="195"/>
        <v>0</v>
      </c>
      <c r="N386" s="15" t="str">
        <f t="shared" si="100"/>
        <v>MUY BAJO</v>
      </c>
      <c r="O386" s="14">
        <f t="shared" si="196"/>
        <v>0</v>
      </c>
      <c r="P386" s="15" t="str">
        <f t="shared" si="102"/>
        <v>MUY BAJO</v>
      </c>
      <c r="Q386" s="16">
        <f t="shared" si="197"/>
        <v>0</v>
      </c>
      <c r="R386" s="16">
        <v>5</v>
      </c>
      <c r="S386" s="16">
        <f t="shared" si="190"/>
        <v>5</v>
      </c>
      <c r="T386" s="16">
        <v>0</v>
      </c>
      <c r="U386" s="16"/>
      <c r="V386" s="16"/>
      <c r="W386" s="17"/>
      <c r="X386" s="17"/>
      <c r="Y386" s="17"/>
      <c r="Z386" s="17"/>
      <c r="AA386" s="17"/>
      <c r="AB386" s="18"/>
      <c r="AC386" s="16"/>
    </row>
    <row r="387" spans="1:29" s="19" customFormat="1" ht="42" hidden="1" customHeight="1" x14ac:dyDescent="0.25">
      <c r="A387" s="57"/>
      <c r="B387" s="53" t="str">
        <f>+[1]SA!A53</f>
        <v>SA.PY.2.10. Mantenimiento de las oficinas</v>
      </c>
      <c r="C387" s="53"/>
      <c r="D387" s="12" t="s">
        <v>69</v>
      </c>
      <c r="E387" s="20" t="s">
        <v>190</v>
      </c>
      <c r="F387" s="20">
        <v>4</v>
      </c>
      <c r="G387" s="20">
        <v>4</v>
      </c>
      <c r="H387" s="12">
        <v>4</v>
      </c>
      <c r="I387" s="12" t="s">
        <v>78</v>
      </c>
      <c r="J387" s="37">
        <v>0</v>
      </c>
      <c r="K387" s="14">
        <f t="shared" si="194"/>
        <v>0</v>
      </c>
      <c r="L387" s="15" t="str">
        <f t="shared" ref="L387:L428" si="198">IF(K387&lt;=20%,"MUY BAJO",IF(AND(K387&gt;20%,K387&lt;=40%),"BAJO",IF(AND(K387&gt;40%,K387&lt;=60%),"MEDIO",IF(AND(K387&gt;60%,K387&lt;=80%),"ALTO","MUY ALTO"))))</f>
        <v>MUY BAJO</v>
      </c>
      <c r="M387" s="14">
        <f t="shared" si="195"/>
        <v>0</v>
      </c>
      <c r="N387" s="15" t="str">
        <f t="shared" ref="N387:N428" si="199">IF(M387&lt;=20%,"MUY BAJO",IF(AND(M387&gt;20%,M387&lt;=40%),"BAJO",IF(AND(M387&gt;40%,M387&lt;=60%),"MEDIO",IF(AND(M387&gt;60%,M387&lt;=80%),"ALTO","MUY ALTO"))))</f>
        <v>MUY BAJO</v>
      </c>
      <c r="O387" s="14">
        <f t="shared" si="196"/>
        <v>0</v>
      </c>
      <c r="P387" s="15" t="str">
        <f t="shared" ref="P387:P427" si="200">IF(O387&lt;=20%,"MUY BAJO",IF(AND(O387&gt;20%,O387&lt;=40%),"BAJO",IF(AND(O387&gt;40%,O387&lt;=60%),"MEDIO",IF(AND(O387&gt;60%,O387&lt;=80%),"ALTO","MUY ALTO"))))</f>
        <v>MUY BAJO</v>
      </c>
      <c r="Q387" s="16">
        <f t="shared" si="197"/>
        <v>0</v>
      </c>
      <c r="R387" s="16">
        <v>5</v>
      </c>
      <c r="S387" s="16">
        <f t="shared" si="190"/>
        <v>5</v>
      </c>
      <c r="T387" s="16">
        <v>0</v>
      </c>
      <c r="U387" s="16"/>
      <c r="V387" s="16"/>
      <c r="W387" s="17"/>
      <c r="X387" s="17"/>
      <c r="Y387" s="17"/>
      <c r="Z387" s="17"/>
      <c r="AA387" s="17"/>
      <c r="AB387" s="18"/>
      <c r="AC387" s="16"/>
    </row>
    <row r="388" spans="1:29" s="19" customFormat="1" ht="30" hidden="1" customHeight="1" x14ac:dyDescent="0.25">
      <c r="A388" s="57"/>
      <c r="B388" s="53" t="str">
        <f>+[1]SA!A54</f>
        <v>SA.PY.2.11. Adquirir bibliografía fisica y Digital</v>
      </c>
      <c r="C388" s="53"/>
      <c r="D388" s="12" t="s">
        <v>65</v>
      </c>
      <c r="E388" s="20" t="s">
        <v>191</v>
      </c>
      <c r="F388" s="20">
        <v>28110</v>
      </c>
      <c r="G388" s="20">
        <v>34110</v>
      </c>
      <c r="H388" s="12">
        <v>2000</v>
      </c>
      <c r="I388" s="12" t="s">
        <v>78</v>
      </c>
      <c r="J388" s="37">
        <v>0</v>
      </c>
      <c r="K388" s="14">
        <f t="shared" si="194"/>
        <v>0</v>
      </c>
      <c r="L388" s="15" t="str">
        <f t="shared" si="198"/>
        <v>MUY BAJO</v>
      </c>
      <c r="M388" s="14">
        <f t="shared" si="195"/>
        <v>0</v>
      </c>
      <c r="N388" s="15" t="str">
        <f t="shared" si="199"/>
        <v>MUY BAJO</v>
      </c>
      <c r="O388" s="14">
        <f t="shared" si="196"/>
        <v>0</v>
      </c>
      <c r="P388" s="15" t="str">
        <f t="shared" si="200"/>
        <v>MUY BAJO</v>
      </c>
      <c r="Q388" s="16">
        <f t="shared" si="197"/>
        <v>0</v>
      </c>
      <c r="R388" s="16">
        <v>246</v>
      </c>
      <c r="S388" s="16">
        <f t="shared" si="190"/>
        <v>246</v>
      </c>
      <c r="T388" s="16">
        <v>0</v>
      </c>
      <c r="U388" s="16"/>
      <c r="V388" s="16"/>
      <c r="W388" s="17"/>
      <c r="X388" s="17"/>
      <c r="Y388" s="17"/>
      <c r="Z388" s="17"/>
      <c r="AA388" s="17"/>
      <c r="AB388" s="18"/>
      <c r="AC388" s="16"/>
    </row>
    <row r="389" spans="1:29" s="19" customFormat="1" ht="30" hidden="1" customHeight="1" x14ac:dyDescent="0.25">
      <c r="A389" s="57"/>
      <c r="B389" s="53" t="str">
        <f>+[1]SA!A55</f>
        <v>SA.PY.2.11. Adquirir bibliografía fisica y Digital</v>
      </c>
      <c r="C389" s="53"/>
      <c r="D389" s="12" t="s">
        <v>87</v>
      </c>
      <c r="E389" s="20" t="s">
        <v>191</v>
      </c>
      <c r="F389" s="20">
        <v>1900</v>
      </c>
      <c r="G389" s="20">
        <v>2446</v>
      </c>
      <c r="H389" s="12">
        <v>182</v>
      </c>
      <c r="I389" s="12" t="s">
        <v>67</v>
      </c>
      <c r="J389" s="37">
        <v>0</v>
      </c>
      <c r="K389" s="14">
        <f t="shared" si="194"/>
        <v>0</v>
      </c>
      <c r="L389" s="15" t="str">
        <f t="shared" si="198"/>
        <v>MUY BAJO</v>
      </c>
      <c r="M389" s="14">
        <f t="shared" si="195"/>
        <v>0</v>
      </c>
      <c r="N389" s="15" t="str">
        <f t="shared" si="199"/>
        <v>MUY BAJO</v>
      </c>
      <c r="O389" s="14">
        <f t="shared" si="196"/>
        <v>0</v>
      </c>
      <c r="P389" s="15" t="str">
        <f t="shared" si="200"/>
        <v>MUY BAJO</v>
      </c>
      <c r="Q389" s="16">
        <f t="shared" si="197"/>
        <v>0</v>
      </c>
      <c r="R389" s="16">
        <v>33</v>
      </c>
      <c r="S389" s="16">
        <f t="shared" si="190"/>
        <v>33</v>
      </c>
      <c r="T389" s="16">
        <v>0</v>
      </c>
      <c r="U389" s="16"/>
      <c r="V389" s="16"/>
      <c r="W389" s="17"/>
      <c r="X389" s="17"/>
      <c r="Y389" s="17"/>
      <c r="Z389" s="17"/>
      <c r="AA389" s="17"/>
      <c r="AB389" s="18"/>
      <c r="AC389" s="16"/>
    </row>
    <row r="390" spans="1:29" s="19" customFormat="1" ht="30" hidden="1" customHeight="1" x14ac:dyDescent="0.25">
      <c r="A390" s="57"/>
      <c r="B390" s="53" t="str">
        <f>+[1]SA!A56</f>
        <v>SA.PY.2.11. Adquirir bibliografía fisica y Digital</v>
      </c>
      <c r="C390" s="53"/>
      <c r="D390" s="12" t="s">
        <v>68</v>
      </c>
      <c r="E390" s="20" t="s">
        <v>191</v>
      </c>
      <c r="F390" s="20">
        <v>1627</v>
      </c>
      <c r="G390" s="20">
        <v>2173</v>
      </c>
      <c r="H390" s="12">
        <v>182</v>
      </c>
      <c r="I390" s="12" t="s">
        <v>67</v>
      </c>
      <c r="J390" s="37">
        <v>0</v>
      </c>
      <c r="K390" s="14">
        <f t="shared" si="194"/>
        <v>0</v>
      </c>
      <c r="L390" s="15" t="str">
        <f t="shared" si="198"/>
        <v>MUY BAJO</v>
      </c>
      <c r="M390" s="14">
        <f t="shared" si="195"/>
        <v>0</v>
      </c>
      <c r="N390" s="15" t="str">
        <f t="shared" si="199"/>
        <v>MUY BAJO</v>
      </c>
      <c r="O390" s="14">
        <f t="shared" si="196"/>
        <v>0</v>
      </c>
      <c r="P390" s="15" t="str">
        <f t="shared" si="200"/>
        <v>MUY BAJO</v>
      </c>
      <c r="Q390" s="16">
        <f t="shared" si="197"/>
        <v>0</v>
      </c>
      <c r="R390" s="16">
        <v>33</v>
      </c>
      <c r="S390" s="16">
        <f t="shared" si="190"/>
        <v>33</v>
      </c>
      <c r="T390" s="16">
        <v>0</v>
      </c>
      <c r="U390" s="16"/>
      <c r="V390" s="16"/>
      <c r="W390" s="17"/>
      <c r="X390" s="17"/>
      <c r="Y390" s="17"/>
      <c r="Z390" s="17"/>
      <c r="AA390" s="17"/>
      <c r="AB390" s="18"/>
      <c r="AC390" s="16"/>
    </row>
    <row r="391" spans="1:29" s="19" customFormat="1" ht="30" hidden="1" customHeight="1" x14ac:dyDescent="0.25">
      <c r="A391" s="57"/>
      <c r="B391" s="53" t="str">
        <f>+[1]SA!A57</f>
        <v>SA.PY.2.11. Adquirir bibliografía fisica y Digital</v>
      </c>
      <c r="C391" s="53"/>
      <c r="D391" s="12" t="s">
        <v>69</v>
      </c>
      <c r="E391" s="20" t="s">
        <v>191</v>
      </c>
      <c r="F391" s="20">
        <v>2127</v>
      </c>
      <c r="G391" s="20">
        <v>2673</v>
      </c>
      <c r="H391" s="12">
        <v>182</v>
      </c>
      <c r="I391" s="12" t="s">
        <v>67</v>
      </c>
      <c r="J391" s="37">
        <v>0</v>
      </c>
      <c r="K391" s="14">
        <f t="shared" si="194"/>
        <v>0</v>
      </c>
      <c r="L391" s="15" t="str">
        <f t="shared" si="198"/>
        <v>MUY BAJO</v>
      </c>
      <c r="M391" s="14">
        <f t="shared" si="195"/>
        <v>0</v>
      </c>
      <c r="N391" s="15" t="str">
        <f t="shared" si="199"/>
        <v>MUY BAJO</v>
      </c>
      <c r="O391" s="14">
        <f t="shared" si="196"/>
        <v>0</v>
      </c>
      <c r="P391" s="15" t="str">
        <f t="shared" si="200"/>
        <v>MUY BAJO</v>
      </c>
      <c r="Q391" s="16">
        <f t="shared" si="197"/>
        <v>0</v>
      </c>
      <c r="R391" s="16">
        <v>33</v>
      </c>
      <c r="S391" s="16">
        <f t="shared" si="190"/>
        <v>33</v>
      </c>
      <c r="T391" s="16">
        <v>0</v>
      </c>
      <c r="U391" s="16"/>
      <c r="V391" s="16"/>
      <c r="W391" s="17"/>
      <c r="X391" s="17"/>
      <c r="Y391" s="17"/>
      <c r="Z391" s="17"/>
      <c r="AA391" s="17"/>
      <c r="AB391" s="18"/>
      <c r="AC391" s="16"/>
    </row>
    <row r="392" spans="1:29" s="19" customFormat="1" ht="30" hidden="1" customHeight="1" x14ac:dyDescent="0.25">
      <c r="A392" s="57"/>
      <c r="B392" s="53" t="str">
        <f>+[1]SA!A58</f>
        <v>SA.PY.2.12. Acceso a bases de datos (bibliografía)</v>
      </c>
      <c r="C392" s="53"/>
      <c r="D392" s="12" t="s">
        <v>71</v>
      </c>
      <c r="E392" s="20" t="s">
        <v>192</v>
      </c>
      <c r="F392" s="20">
        <v>11</v>
      </c>
      <c r="G392" s="20">
        <v>19</v>
      </c>
      <c r="H392" s="12">
        <v>16</v>
      </c>
      <c r="I392" s="12" t="s">
        <v>78</v>
      </c>
      <c r="J392" s="37">
        <v>0</v>
      </c>
      <c r="K392" s="14">
        <f t="shared" si="194"/>
        <v>0</v>
      </c>
      <c r="L392" s="15" t="str">
        <f t="shared" si="198"/>
        <v>MUY BAJO</v>
      </c>
      <c r="M392" s="14">
        <f t="shared" si="195"/>
        <v>1.8749999999999999E-2</v>
      </c>
      <c r="N392" s="15" t="str">
        <f t="shared" si="199"/>
        <v>MUY BAJO</v>
      </c>
      <c r="O392" s="14">
        <f t="shared" si="196"/>
        <v>0</v>
      </c>
      <c r="P392" s="15" t="str">
        <f t="shared" si="200"/>
        <v>MUY BAJO</v>
      </c>
      <c r="Q392" s="16">
        <f t="shared" si="197"/>
        <v>15</v>
      </c>
      <c r="R392" s="16">
        <v>800</v>
      </c>
      <c r="S392" s="16">
        <f t="shared" si="190"/>
        <v>785</v>
      </c>
      <c r="T392" s="16">
        <v>15</v>
      </c>
      <c r="U392" s="16"/>
      <c r="V392" s="16"/>
      <c r="W392" s="17"/>
      <c r="X392" s="17"/>
      <c r="Y392" s="17"/>
      <c r="Z392" s="17"/>
      <c r="AA392" s="17"/>
      <c r="AB392" s="18"/>
      <c r="AC392" s="16"/>
    </row>
    <row r="393" spans="1:29" s="19" customFormat="1" ht="30" hidden="1" customHeight="1" x14ac:dyDescent="0.25">
      <c r="A393" s="57"/>
      <c r="B393" s="53" t="str">
        <f>+[1]SA!A59</f>
        <v>SA-PY.2.13. Dotación de equipos y muebles para Bibliotecas)</v>
      </c>
      <c r="C393" s="53"/>
      <c r="D393" s="12" t="s">
        <v>65</v>
      </c>
      <c r="E393" s="20" t="s">
        <v>193</v>
      </c>
      <c r="F393" s="20">
        <v>2</v>
      </c>
      <c r="G393" s="20">
        <v>2</v>
      </c>
      <c r="H393" s="12">
        <v>2</v>
      </c>
      <c r="I393" s="12" t="s">
        <v>78</v>
      </c>
      <c r="J393" s="37">
        <v>0</v>
      </c>
      <c r="K393" s="14">
        <f t="shared" si="194"/>
        <v>0</v>
      </c>
      <c r="L393" s="15" t="str">
        <f t="shared" si="198"/>
        <v>MUY BAJO</v>
      </c>
      <c r="M393" s="14">
        <f t="shared" si="195"/>
        <v>0</v>
      </c>
      <c r="N393" s="15" t="str">
        <f t="shared" si="199"/>
        <v>MUY BAJO</v>
      </c>
      <c r="O393" s="14">
        <f t="shared" si="196"/>
        <v>0</v>
      </c>
      <c r="P393" s="15" t="str">
        <f t="shared" si="200"/>
        <v>MUY BAJO</v>
      </c>
      <c r="Q393" s="16">
        <f t="shared" si="197"/>
        <v>0</v>
      </c>
      <c r="R393" s="16">
        <v>10</v>
      </c>
      <c r="S393" s="16">
        <f t="shared" si="190"/>
        <v>10</v>
      </c>
      <c r="T393" s="16">
        <v>0</v>
      </c>
      <c r="U393" s="16"/>
      <c r="V393" s="16"/>
      <c r="W393" s="17"/>
      <c r="X393" s="17"/>
      <c r="Y393" s="17"/>
      <c r="Z393" s="17"/>
      <c r="AA393" s="17"/>
      <c r="AB393" s="18"/>
      <c r="AC393" s="16"/>
    </row>
    <row r="394" spans="1:29" s="19" customFormat="1" ht="30" hidden="1" customHeight="1" x14ac:dyDescent="0.25">
      <c r="A394" s="57"/>
      <c r="B394" s="53" t="str">
        <f>+[1]SA!A60</f>
        <v>SA-PY.2.13. Dotación de equipos y muebles para Bibliotecas)</v>
      </c>
      <c r="C394" s="53"/>
      <c r="D394" s="12" t="s">
        <v>87</v>
      </c>
      <c r="E394" s="20" t="s">
        <v>193</v>
      </c>
      <c r="F394" s="20">
        <v>1</v>
      </c>
      <c r="G394" s="20">
        <v>1</v>
      </c>
      <c r="H394" s="12">
        <v>1</v>
      </c>
      <c r="I394" s="12" t="s">
        <v>78</v>
      </c>
      <c r="J394" s="37">
        <v>0</v>
      </c>
      <c r="K394" s="14">
        <f t="shared" si="194"/>
        <v>0</v>
      </c>
      <c r="L394" s="15" t="str">
        <f t="shared" si="198"/>
        <v>MUY BAJO</v>
      </c>
      <c r="M394" s="14">
        <f t="shared" si="195"/>
        <v>0</v>
      </c>
      <c r="N394" s="15" t="str">
        <f t="shared" si="199"/>
        <v>MUY BAJO</v>
      </c>
      <c r="O394" s="14">
        <f t="shared" si="196"/>
        <v>0</v>
      </c>
      <c r="P394" s="15" t="str">
        <f t="shared" si="200"/>
        <v>MUY BAJO</v>
      </c>
      <c r="Q394" s="16">
        <f t="shared" si="197"/>
        <v>0</v>
      </c>
      <c r="R394" s="16">
        <v>5</v>
      </c>
      <c r="S394" s="16">
        <f t="shared" si="190"/>
        <v>5</v>
      </c>
      <c r="T394" s="16">
        <v>0</v>
      </c>
      <c r="U394" s="16"/>
      <c r="V394" s="16"/>
      <c r="W394" s="17"/>
      <c r="X394" s="17"/>
      <c r="Y394" s="17"/>
      <c r="Z394" s="17"/>
      <c r="AA394" s="17"/>
      <c r="AB394" s="18"/>
      <c r="AC394" s="16"/>
    </row>
    <row r="395" spans="1:29" s="19" customFormat="1" ht="30" hidden="1" customHeight="1" x14ac:dyDescent="0.25">
      <c r="A395" s="57"/>
      <c r="B395" s="53" t="str">
        <f>+[1]SA!A61</f>
        <v>SA-PY.2.13. Dotación de equipos y muebles para Bibliotecas)</v>
      </c>
      <c r="C395" s="53"/>
      <c r="D395" s="12" t="s">
        <v>68</v>
      </c>
      <c r="E395" s="20" t="s">
        <v>193</v>
      </c>
      <c r="F395" s="20">
        <v>1</v>
      </c>
      <c r="G395" s="20">
        <v>1</v>
      </c>
      <c r="H395" s="12">
        <v>1</v>
      </c>
      <c r="I395" s="12" t="s">
        <v>78</v>
      </c>
      <c r="J395" s="37">
        <v>0</v>
      </c>
      <c r="K395" s="14">
        <f t="shared" si="194"/>
        <v>0</v>
      </c>
      <c r="L395" s="15" t="str">
        <f t="shared" si="198"/>
        <v>MUY BAJO</v>
      </c>
      <c r="M395" s="14">
        <f t="shared" si="195"/>
        <v>0</v>
      </c>
      <c r="N395" s="15" t="str">
        <f t="shared" si="199"/>
        <v>MUY BAJO</v>
      </c>
      <c r="O395" s="14">
        <f t="shared" si="196"/>
        <v>0</v>
      </c>
      <c r="P395" s="15" t="str">
        <f t="shared" si="200"/>
        <v>MUY BAJO</v>
      </c>
      <c r="Q395" s="16">
        <f t="shared" si="197"/>
        <v>0</v>
      </c>
      <c r="R395" s="16">
        <v>5</v>
      </c>
      <c r="S395" s="16">
        <f t="shared" si="190"/>
        <v>5</v>
      </c>
      <c r="T395" s="16">
        <v>0</v>
      </c>
      <c r="U395" s="16"/>
      <c r="V395" s="16"/>
      <c r="W395" s="17"/>
      <c r="X395" s="17"/>
      <c r="Y395" s="17"/>
      <c r="Z395" s="17"/>
      <c r="AA395" s="17"/>
      <c r="AB395" s="18"/>
      <c r="AC395" s="16"/>
    </row>
    <row r="396" spans="1:29" s="19" customFormat="1" ht="30" hidden="1" customHeight="1" x14ac:dyDescent="0.25">
      <c r="A396" s="57"/>
      <c r="B396" s="53" t="str">
        <f>+[1]SA!A62</f>
        <v>SA-PY.2.13. Dotación de equipos y muebles para Bibliotecas)</v>
      </c>
      <c r="C396" s="53"/>
      <c r="D396" s="12" t="s">
        <v>69</v>
      </c>
      <c r="E396" s="20" t="s">
        <v>193</v>
      </c>
      <c r="F396" s="20">
        <v>1</v>
      </c>
      <c r="G396" s="20">
        <v>1</v>
      </c>
      <c r="H396" s="12">
        <v>1</v>
      </c>
      <c r="I396" s="12" t="s">
        <v>78</v>
      </c>
      <c r="J396" s="37">
        <v>0</v>
      </c>
      <c r="K396" s="14">
        <f t="shared" si="194"/>
        <v>0</v>
      </c>
      <c r="L396" s="15" t="str">
        <f t="shared" si="198"/>
        <v>MUY BAJO</v>
      </c>
      <c r="M396" s="14">
        <f t="shared" si="195"/>
        <v>0</v>
      </c>
      <c r="N396" s="15" t="str">
        <f t="shared" si="199"/>
        <v>MUY BAJO</v>
      </c>
      <c r="O396" s="14">
        <f t="shared" si="196"/>
        <v>0</v>
      </c>
      <c r="P396" s="15" t="str">
        <f t="shared" si="200"/>
        <v>MUY BAJO</v>
      </c>
      <c r="Q396" s="16">
        <f t="shared" si="197"/>
        <v>0</v>
      </c>
      <c r="R396" s="16">
        <v>5</v>
      </c>
      <c r="S396" s="16">
        <f t="shared" si="190"/>
        <v>5</v>
      </c>
      <c r="T396" s="16">
        <v>0</v>
      </c>
      <c r="U396" s="16"/>
      <c r="V396" s="16"/>
      <c r="W396" s="17"/>
      <c r="X396" s="17"/>
      <c r="Y396" s="17"/>
      <c r="Z396" s="17"/>
      <c r="AA396" s="17"/>
      <c r="AB396" s="18"/>
      <c r="AC396" s="16"/>
    </row>
    <row r="397" spans="1:29" ht="30" customHeight="1" thickBot="1" x14ac:dyDescent="0.3">
      <c r="A397" s="57"/>
      <c r="B397" s="52" t="s">
        <v>52</v>
      </c>
      <c r="C397" s="52"/>
      <c r="D397" s="23"/>
      <c r="E397" s="23"/>
      <c r="F397" s="23"/>
      <c r="G397" s="23"/>
      <c r="H397" s="23"/>
      <c r="I397" s="23"/>
      <c r="J397" s="39"/>
      <c r="K397" s="24">
        <f>AVERAGE(K357:K396)</f>
        <v>0</v>
      </c>
      <c r="L397" s="15" t="str">
        <f t="shared" si="198"/>
        <v>MUY BAJO</v>
      </c>
      <c r="M397" s="24">
        <f>AVERAGE(M357:M396)</f>
        <v>4.6874999999999998E-4</v>
      </c>
      <c r="N397" s="15" t="str">
        <f t="shared" si="199"/>
        <v>MUY BAJO</v>
      </c>
      <c r="O397" s="24">
        <f>AVERAGE(O357:O396)</f>
        <v>0</v>
      </c>
      <c r="P397" s="15" t="str">
        <f t="shared" si="200"/>
        <v>MUY BAJO</v>
      </c>
      <c r="Q397" s="25">
        <f>SUM(Q357:Q396)</f>
        <v>15</v>
      </c>
      <c r="R397" s="25">
        <v>4631</v>
      </c>
      <c r="S397" s="25">
        <f>SUM(S357:S396)</f>
        <v>4616</v>
      </c>
      <c r="T397" s="25">
        <v>15</v>
      </c>
      <c r="U397" s="25">
        <f>SUM(U357:U396)</f>
        <v>0</v>
      </c>
      <c r="V397" s="25">
        <f>SUM(V357:V368)</f>
        <v>2789</v>
      </c>
      <c r="W397" s="25">
        <f>SUM(W357:W368)</f>
        <v>2625</v>
      </c>
      <c r="X397" s="25">
        <f>SUM(X357:X368)</f>
        <v>2740</v>
      </c>
      <c r="Y397" s="25" t="e">
        <f>SUM(Y357:Y368)</f>
        <v>#DIV/0!</v>
      </c>
      <c r="Z397" s="25" t="e">
        <f>SUM(Z357:Z368)</f>
        <v>#DIV/0!</v>
      </c>
      <c r="AA397" s="27"/>
      <c r="AC397" s="25">
        <v>3544</v>
      </c>
    </row>
    <row r="398" spans="1:29" s="19" customFormat="1" ht="45" hidden="1" customHeight="1" x14ac:dyDescent="0.25">
      <c r="A398" s="57"/>
      <c r="B398" s="53" t="str">
        <f>+[1]SA!A71</f>
        <v>SA.PY.3.1. Adquisición de equipos con destino de información y comunicación</v>
      </c>
      <c r="C398" s="53"/>
      <c r="D398" s="12" t="s">
        <v>65</v>
      </c>
      <c r="E398" s="20" t="s">
        <v>194</v>
      </c>
      <c r="F398" s="20">
        <v>2132</v>
      </c>
      <c r="G398" s="20">
        <v>220</v>
      </c>
      <c r="H398" s="12">
        <v>150</v>
      </c>
      <c r="I398" s="12" t="s">
        <v>67</v>
      </c>
      <c r="J398" s="37">
        <v>0</v>
      </c>
      <c r="K398" s="14">
        <f t="shared" ref="K398:K405" si="201">+J398/H398</f>
        <v>0</v>
      </c>
      <c r="L398" s="15" t="str">
        <f t="shared" si="198"/>
        <v>MUY BAJO</v>
      </c>
      <c r="M398" s="14">
        <f t="shared" ref="M398:M405" si="202">+Q398/R398</f>
        <v>0</v>
      </c>
      <c r="N398" s="15" t="str">
        <f t="shared" si="199"/>
        <v>MUY BAJO</v>
      </c>
      <c r="O398" s="14">
        <f t="shared" ref="O398:O405" si="203">+K398*M398</f>
        <v>0</v>
      </c>
      <c r="P398" s="15" t="str">
        <f t="shared" si="200"/>
        <v>MUY BAJO</v>
      </c>
      <c r="Q398" s="16">
        <f>+T398+U398</f>
        <v>0</v>
      </c>
      <c r="R398" s="16">
        <v>400</v>
      </c>
      <c r="S398" s="16">
        <f t="shared" ref="S398:S405" si="204">+R398-Q398</f>
        <v>400</v>
      </c>
      <c r="T398" s="16">
        <v>0</v>
      </c>
      <c r="U398" s="16">
        <v>0</v>
      </c>
      <c r="V398" s="16">
        <v>722</v>
      </c>
      <c r="W398" s="17">
        <f>ROUND(X398*$X$430/$S$431,0)</f>
        <v>679</v>
      </c>
      <c r="X398" s="17">
        <v>709</v>
      </c>
      <c r="Y398" s="17" t="e">
        <f>ROUND(Z398*$Z$430/$Z$431,0)</f>
        <v>#DIV/0!</v>
      </c>
      <c r="Z398" s="17" t="e">
        <f>+ROUND(AA398*$Z$430/$Z$431,0)</f>
        <v>#DIV/0!</v>
      </c>
      <c r="AA398" s="17">
        <f>ROUND('[2]P. ACCIÓN CONSOLIDADO SEPT.21'!$CF116/1000000,0)</f>
        <v>155</v>
      </c>
      <c r="AB398" s="18">
        <f>+'[3]P. ACCIÓN A 30 DIC DE 2021 '!$AH115</f>
        <v>174813998</v>
      </c>
      <c r="AC398" s="16">
        <v>855</v>
      </c>
    </row>
    <row r="399" spans="1:29" s="19" customFormat="1" ht="45" hidden="1" customHeight="1" x14ac:dyDescent="0.25">
      <c r="A399" s="57"/>
      <c r="B399" s="53" t="str">
        <f>+[1]SA!A72</f>
        <v>SA.PY.3.1. Adquisición de equipos con destino de información y comunicación</v>
      </c>
      <c r="C399" s="53"/>
      <c r="D399" s="12" t="s">
        <v>87</v>
      </c>
      <c r="E399" s="20" t="s">
        <v>194</v>
      </c>
      <c r="F399" s="20">
        <v>187</v>
      </c>
      <c r="G399" s="20">
        <v>229</v>
      </c>
      <c r="H399" s="12">
        <v>14</v>
      </c>
      <c r="I399" s="12" t="s">
        <v>67</v>
      </c>
      <c r="J399" s="37">
        <v>0</v>
      </c>
      <c r="K399" s="14">
        <f t="shared" si="201"/>
        <v>0</v>
      </c>
      <c r="L399" s="15" t="str">
        <f t="shared" si="198"/>
        <v>MUY BAJO</v>
      </c>
      <c r="M399" s="14">
        <f t="shared" si="202"/>
        <v>0</v>
      </c>
      <c r="N399" s="15" t="str">
        <f t="shared" si="199"/>
        <v>MUY BAJO</v>
      </c>
      <c r="O399" s="14">
        <f t="shared" si="203"/>
        <v>0</v>
      </c>
      <c r="P399" s="15" t="str">
        <f t="shared" si="200"/>
        <v>MUY BAJO</v>
      </c>
      <c r="Q399" s="16">
        <f t="shared" ref="Q399:Q405" si="205">+T399+U399</f>
        <v>0</v>
      </c>
      <c r="R399" s="16">
        <v>53</v>
      </c>
      <c r="S399" s="16">
        <f t="shared" si="204"/>
        <v>53</v>
      </c>
      <c r="T399" s="16">
        <v>0</v>
      </c>
      <c r="U399" s="16">
        <v>0</v>
      </c>
      <c r="V399" s="16">
        <v>140</v>
      </c>
      <c r="W399" s="17">
        <f>ROUND(X399*$X$430/$S$431,0)</f>
        <v>86</v>
      </c>
      <c r="X399" s="17">
        <v>90</v>
      </c>
      <c r="Y399" s="17" t="e">
        <f>ROUND(Z399*$Z$430/$Z$431,0)</f>
        <v>#DIV/0!</v>
      </c>
      <c r="Z399" s="17" t="e">
        <f>+ROUND(AA399*$Z$430/$Z$431,0)</f>
        <v>#DIV/0!</v>
      </c>
      <c r="AA399" s="17">
        <f>ROUND('[2]P. ACCIÓN CONSOLIDADO SEPT.21'!$CF117/1000000,0)</f>
        <v>87</v>
      </c>
      <c r="AB399" s="18">
        <f>+'[3]P. ACCIÓN A 30 DIC DE 2021 '!$AH116</f>
        <v>87287220</v>
      </c>
      <c r="AC399" s="16">
        <v>172</v>
      </c>
    </row>
    <row r="400" spans="1:29" s="19" customFormat="1" ht="45" hidden="1" customHeight="1" x14ac:dyDescent="0.25">
      <c r="A400" s="57"/>
      <c r="B400" s="53" t="str">
        <f>+[1]SA!A73</f>
        <v>SA.PY.3.1. Adquisición de equipos con destino de información y comunicación</v>
      </c>
      <c r="C400" s="53"/>
      <c r="D400" s="12" t="s">
        <v>68</v>
      </c>
      <c r="E400" s="20" t="s">
        <v>194</v>
      </c>
      <c r="F400" s="20">
        <v>82</v>
      </c>
      <c r="G400" s="20">
        <v>121</v>
      </c>
      <c r="H400" s="12">
        <v>13</v>
      </c>
      <c r="I400" s="12" t="s">
        <v>67</v>
      </c>
      <c r="J400" s="37">
        <v>0</v>
      </c>
      <c r="K400" s="14">
        <f t="shared" si="201"/>
        <v>0</v>
      </c>
      <c r="L400" s="15" t="str">
        <f t="shared" si="198"/>
        <v>MUY BAJO</v>
      </c>
      <c r="M400" s="14">
        <f t="shared" si="202"/>
        <v>0</v>
      </c>
      <c r="N400" s="15" t="str">
        <f t="shared" si="199"/>
        <v>MUY BAJO</v>
      </c>
      <c r="O400" s="14">
        <f t="shared" si="203"/>
        <v>0</v>
      </c>
      <c r="P400" s="15" t="str">
        <f t="shared" si="200"/>
        <v>MUY BAJO</v>
      </c>
      <c r="Q400" s="16">
        <f t="shared" si="205"/>
        <v>0</v>
      </c>
      <c r="R400" s="16">
        <v>49</v>
      </c>
      <c r="S400" s="16">
        <f t="shared" si="204"/>
        <v>49</v>
      </c>
      <c r="T400" s="16">
        <v>0</v>
      </c>
      <c r="U400" s="16">
        <v>0</v>
      </c>
      <c r="V400" s="16">
        <v>266</v>
      </c>
      <c r="W400" s="17">
        <f>ROUND(X400*$X$430/$S$431,0)</f>
        <v>200</v>
      </c>
      <c r="X400" s="17">
        <v>209</v>
      </c>
      <c r="Y400" s="17" t="e">
        <f>ROUND(Z400*$Z$430/$Z$431,0)</f>
        <v>#DIV/0!</v>
      </c>
      <c r="Z400" s="17" t="e">
        <f>+ROUND(AA400*$Z$430/$Z$431,0)</f>
        <v>#DIV/0!</v>
      </c>
      <c r="AA400" s="17">
        <f>ROUND('[2]P. ACCIÓN CONSOLIDADO SEPT.21'!$CF118/1000000,0)</f>
        <v>123</v>
      </c>
      <c r="AB400" s="18">
        <f>+'[3]P. ACCIÓN A 30 DIC DE 2021 '!$AH117</f>
        <v>123143153</v>
      </c>
      <c r="AC400" s="16">
        <v>325</v>
      </c>
    </row>
    <row r="401" spans="1:29" s="19" customFormat="1" ht="47.45" hidden="1" customHeight="1" x14ac:dyDescent="0.25">
      <c r="A401" s="57"/>
      <c r="B401" s="53" t="str">
        <f>+[1]SA!A74</f>
        <v>SA.PY.3.1. Adquisición de equipos con destino de información y comunicación</v>
      </c>
      <c r="C401" s="53"/>
      <c r="D401" s="12" t="s">
        <v>69</v>
      </c>
      <c r="E401" s="20" t="s">
        <v>194</v>
      </c>
      <c r="F401" s="20">
        <v>114</v>
      </c>
      <c r="G401" s="20">
        <v>153</v>
      </c>
      <c r="H401" s="12">
        <v>13</v>
      </c>
      <c r="I401" s="12" t="s">
        <v>67</v>
      </c>
      <c r="J401" s="37">
        <v>0</v>
      </c>
      <c r="K401" s="14">
        <f t="shared" si="201"/>
        <v>0</v>
      </c>
      <c r="L401" s="15" t="str">
        <f t="shared" si="198"/>
        <v>MUY BAJO</v>
      </c>
      <c r="M401" s="14">
        <f t="shared" si="202"/>
        <v>0</v>
      </c>
      <c r="N401" s="15" t="str">
        <f t="shared" si="199"/>
        <v>MUY BAJO</v>
      </c>
      <c r="O401" s="14">
        <f t="shared" si="203"/>
        <v>0</v>
      </c>
      <c r="P401" s="15" t="str">
        <f t="shared" si="200"/>
        <v>MUY BAJO</v>
      </c>
      <c r="Q401" s="16">
        <f t="shared" si="205"/>
        <v>0</v>
      </c>
      <c r="R401" s="16">
        <v>49</v>
      </c>
      <c r="S401" s="16">
        <f t="shared" si="204"/>
        <v>49</v>
      </c>
      <c r="T401" s="16">
        <v>0</v>
      </c>
      <c r="U401" s="16">
        <v>0</v>
      </c>
      <c r="V401" s="16">
        <v>642</v>
      </c>
      <c r="W401" s="17">
        <f>ROUND(X401*$X$430/$S$431,0)</f>
        <v>364</v>
      </c>
      <c r="X401" s="17">
        <v>380</v>
      </c>
      <c r="Y401" s="17" t="e">
        <f>ROUND(Z401*$Z$430/$Z$431,0)</f>
        <v>#DIV/0!</v>
      </c>
      <c r="Z401" s="17" t="e">
        <f>+ROUND(AA401*$Z$430/$Z$431,0)</f>
        <v>#DIV/0!</v>
      </c>
      <c r="AA401" s="17">
        <f>ROUND('[2]P. ACCIÓN CONSOLIDADO SEPT.21'!$CF119/1000000,0)</f>
        <v>463</v>
      </c>
      <c r="AB401" s="18">
        <f>+'[3]P. ACCIÓN A 30 DIC DE 2021 '!$AH118</f>
        <v>471792790</v>
      </c>
      <c r="AC401" s="16">
        <v>817</v>
      </c>
    </row>
    <row r="402" spans="1:29" s="19" customFormat="1" ht="42.6" hidden="1" customHeight="1" x14ac:dyDescent="0.25">
      <c r="A402" s="57"/>
      <c r="B402" s="53" t="str">
        <f>+[1]SA!A75</f>
        <v>SA.PY.3.2. Mantenimiento de equipos con destino de información y comunicación</v>
      </c>
      <c r="C402" s="53"/>
      <c r="D402" s="12" t="s">
        <v>71</v>
      </c>
      <c r="E402" s="20" t="s">
        <v>195</v>
      </c>
      <c r="F402" s="20">
        <v>2132</v>
      </c>
      <c r="G402" s="20">
        <v>2996</v>
      </c>
      <c r="H402" s="12">
        <v>2564</v>
      </c>
      <c r="I402" s="12" t="s">
        <v>67</v>
      </c>
      <c r="J402" s="37">
        <v>150</v>
      </c>
      <c r="K402" s="14">
        <f t="shared" si="201"/>
        <v>5.8502340093603743E-2</v>
      </c>
      <c r="L402" s="15" t="str">
        <f t="shared" si="198"/>
        <v>MUY BAJO</v>
      </c>
      <c r="M402" s="14">
        <f t="shared" si="202"/>
        <v>0.27631578947368424</v>
      </c>
      <c r="N402" s="15" t="str">
        <f t="shared" si="199"/>
        <v>BAJO</v>
      </c>
      <c r="O402" s="14">
        <f t="shared" si="203"/>
        <v>1.6165120289022089E-2</v>
      </c>
      <c r="P402" s="15" t="str">
        <f t="shared" si="200"/>
        <v>MUY BAJO</v>
      </c>
      <c r="Q402" s="16">
        <f t="shared" si="205"/>
        <v>105</v>
      </c>
      <c r="R402" s="16">
        <v>380</v>
      </c>
      <c r="S402" s="16">
        <f t="shared" si="204"/>
        <v>275</v>
      </c>
      <c r="T402" s="16">
        <v>105</v>
      </c>
      <c r="U402" s="16">
        <v>0</v>
      </c>
      <c r="V402" s="16">
        <v>633</v>
      </c>
      <c r="W402" s="17">
        <f>ROUND(X402*$X$430/$S$431,0)</f>
        <v>583</v>
      </c>
      <c r="X402" s="17">
        <v>608</v>
      </c>
      <c r="Y402" s="17" t="e">
        <f>ROUND(Z402*$Z$430/$Z$431,0)</f>
        <v>#DIV/0!</v>
      </c>
      <c r="Z402" s="17" t="e">
        <f>+ROUND(AA402*$Z$430/$Z$431,0)</f>
        <v>#DIV/0!</v>
      </c>
      <c r="AA402" s="17">
        <f>ROUND('[2]P. ACCIÓN CONSOLIDADO SEPT.21'!$CF120/1000000,0)</f>
        <v>104</v>
      </c>
      <c r="AB402" s="18">
        <f>+'[3]P. ACCIÓN A 30 DIC DE 2021 '!$AH119</f>
        <v>522300564</v>
      </c>
      <c r="AC402" s="16">
        <v>706</v>
      </c>
    </row>
    <row r="403" spans="1:29" s="19" customFormat="1" ht="24.6" hidden="1" customHeight="1" x14ac:dyDescent="0.25">
      <c r="A403" s="57"/>
      <c r="B403" s="53" t="str">
        <f>+[1]SA!A76</f>
        <v>SA.PY.3.3. Desarrollo de Aplicativos</v>
      </c>
      <c r="C403" s="53"/>
      <c r="D403" s="12">
        <v>0</v>
      </c>
      <c r="E403" s="20" t="s">
        <v>196</v>
      </c>
      <c r="F403" s="20">
        <v>30</v>
      </c>
      <c r="G403" s="20">
        <v>36</v>
      </c>
      <c r="H403" s="12">
        <v>1</v>
      </c>
      <c r="I403" s="12" t="s">
        <v>78</v>
      </c>
      <c r="J403" s="40">
        <v>0.1</v>
      </c>
      <c r="K403" s="14">
        <f t="shared" si="201"/>
        <v>0.1</v>
      </c>
      <c r="L403" s="15" t="str">
        <f t="shared" si="198"/>
        <v>MUY BAJO</v>
      </c>
      <c r="M403" s="14">
        <f t="shared" si="202"/>
        <v>0.91666666666666663</v>
      </c>
      <c r="N403" s="15" t="str">
        <f t="shared" si="199"/>
        <v>MUY ALTO</v>
      </c>
      <c r="O403" s="14">
        <f t="shared" si="203"/>
        <v>9.1666666666666674E-2</v>
      </c>
      <c r="P403" s="15" t="str">
        <f t="shared" si="200"/>
        <v>MUY BAJO</v>
      </c>
      <c r="Q403" s="16">
        <f t="shared" si="205"/>
        <v>121</v>
      </c>
      <c r="R403" s="16">
        <v>132</v>
      </c>
      <c r="S403" s="16">
        <f t="shared" si="204"/>
        <v>11</v>
      </c>
      <c r="T403" s="16">
        <v>121</v>
      </c>
      <c r="U403" s="16"/>
      <c r="V403" s="16"/>
      <c r="W403" s="17"/>
      <c r="X403" s="17"/>
      <c r="Y403" s="17"/>
      <c r="Z403" s="17"/>
      <c r="AA403" s="17"/>
      <c r="AB403" s="18"/>
      <c r="AC403" s="16"/>
    </row>
    <row r="404" spans="1:29" s="19" customFormat="1" ht="40.9" hidden="1" customHeight="1" x14ac:dyDescent="0.25">
      <c r="A404" s="57"/>
      <c r="B404" s="53" t="str">
        <f>+[1]SA!A77</f>
        <v>SA.PY.3.4. Mantenimiento y adecuaciones a aplicativos</v>
      </c>
      <c r="C404" s="53"/>
      <c r="D404" s="12">
        <v>0</v>
      </c>
      <c r="E404" s="20" t="s">
        <v>197</v>
      </c>
      <c r="F404" s="20">
        <v>30</v>
      </c>
      <c r="G404" s="20">
        <v>35</v>
      </c>
      <c r="H404" s="12">
        <v>34</v>
      </c>
      <c r="I404" s="12" t="s">
        <v>67</v>
      </c>
      <c r="J404" s="37">
        <v>5</v>
      </c>
      <c r="K404" s="14">
        <f t="shared" si="201"/>
        <v>0.14705882352941177</v>
      </c>
      <c r="L404" s="15" t="str">
        <f t="shared" si="198"/>
        <v>MUY BAJO</v>
      </c>
      <c r="M404" s="14">
        <f t="shared" si="202"/>
        <v>0.28755364806866951</v>
      </c>
      <c r="N404" s="15" t="str">
        <f t="shared" si="199"/>
        <v>BAJO</v>
      </c>
      <c r="O404" s="14">
        <f t="shared" si="203"/>
        <v>4.2287301186569044E-2</v>
      </c>
      <c r="P404" s="15" t="str">
        <f t="shared" si="200"/>
        <v>MUY BAJO</v>
      </c>
      <c r="Q404" s="16">
        <f t="shared" si="205"/>
        <v>134</v>
      </c>
      <c r="R404" s="16">
        <v>466</v>
      </c>
      <c r="S404" s="16">
        <f t="shared" si="204"/>
        <v>332</v>
      </c>
      <c r="T404" s="16">
        <v>134</v>
      </c>
      <c r="U404" s="16"/>
      <c r="V404" s="16"/>
      <c r="W404" s="17"/>
      <c r="X404" s="17"/>
      <c r="Y404" s="17"/>
      <c r="Z404" s="17"/>
      <c r="AA404" s="17"/>
      <c r="AB404" s="18"/>
      <c r="AC404" s="16"/>
    </row>
    <row r="405" spans="1:29" s="19" customFormat="1" ht="24.6" hidden="1" customHeight="1" x14ac:dyDescent="0.25">
      <c r="A405" s="57"/>
      <c r="B405" s="53" t="str">
        <f>+[1]SA!A78</f>
        <v>SA.PY.3.5. Adquisición y Renovación de licencias</v>
      </c>
      <c r="C405" s="53"/>
      <c r="D405" s="12">
        <v>0</v>
      </c>
      <c r="E405" s="20" t="s">
        <v>198</v>
      </c>
      <c r="F405" s="20">
        <v>5674</v>
      </c>
      <c r="G405" s="20">
        <v>5674</v>
      </c>
      <c r="H405" s="12">
        <v>5674</v>
      </c>
      <c r="I405" s="12" t="s">
        <v>78</v>
      </c>
      <c r="J405" s="37">
        <v>0</v>
      </c>
      <c r="K405" s="14">
        <f t="shared" si="201"/>
        <v>0</v>
      </c>
      <c r="L405" s="15" t="str">
        <f t="shared" si="198"/>
        <v>MUY BAJO</v>
      </c>
      <c r="M405" s="14">
        <f t="shared" si="202"/>
        <v>0.34814814814814815</v>
      </c>
      <c r="N405" s="15" t="str">
        <f t="shared" si="199"/>
        <v>BAJO</v>
      </c>
      <c r="O405" s="14">
        <f t="shared" si="203"/>
        <v>0</v>
      </c>
      <c r="P405" s="15" t="str">
        <f t="shared" si="200"/>
        <v>MUY BAJO</v>
      </c>
      <c r="Q405" s="16">
        <f t="shared" si="205"/>
        <v>188</v>
      </c>
      <c r="R405" s="16">
        <v>540</v>
      </c>
      <c r="S405" s="16">
        <f t="shared" si="204"/>
        <v>352</v>
      </c>
      <c r="T405" s="16">
        <v>188</v>
      </c>
      <c r="U405" s="16"/>
      <c r="V405" s="16"/>
      <c r="W405" s="17"/>
      <c r="X405" s="17"/>
      <c r="Y405" s="17"/>
      <c r="Z405" s="17"/>
      <c r="AA405" s="17"/>
      <c r="AB405" s="18"/>
      <c r="AC405" s="16"/>
    </row>
    <row r="406" spans="1:29" ht="30" customHeight="1" thickBot="1" x14ac:dyDescent="0.3">
      <c r="A406" s="57"/>
      <c r="B406" s="52" t="s">
        <v>53</v>
      </c>
      <c r="C406" s="52"/>
      <c r="D406" s="23"/>
      <c r="E406" s="23"/>
      <c r="F406" s="23"/>
      <c r="G406" s="23"/>
      <c r="H406" s="23"/>
      <c r="I406" s="23"/>
      <c r="J406" s="39"/>
      <c r="K406" s="24">
        <f>AVERAGE(K398:K405)</f>
        <v>3.8195145452876944E-2</v>
      </c>
      <c r="L406" s="15" t="str">
        <f t="shared" si="198"/>
        <v>MUY BAJO</v>
      </c>
      <c r="M406" s="24">
        <f>AVERAGE(M398:M405)</f>
        <v>0.22858553154464606</v>
      </c>
      <c r="N406" s="15" t="str">
        <f t="shared" si="199"/>
        <v>BAJO</v>
      </c>
      <c r="O406" s="24">
        <f>AVERAGE(O398:O405)</f>
        <v>1.8764886017782225E-2</v>
      </c>
      <c r="P406" s="15" t="str">
        <f t="shared" si="200"/>
        <v>MUY BAJO</v>
      </c>
      <c r="Q406" s="25">
        <f t="shared" ref="Q406" si="206">SUM(Q398:Q405)</f>
        <v>548</v>
      </c>
      <c r="R406" s="25">
        <v>2069</v>
      </c>
      <c r="S406" s="25">
        <f t="shared" ref="S406:U406" si="207">SUM(S398:S405)</f>
        <v>1521</v>
      </c>
      <c r="T406" s="25">
        <v>548</v>
      </c>
      <c r="U406" s="25">
        <f t="shared" si="207"/>
        <v>0</v>
      </c>
      <c r="V406" s="25">
        <f t="shared" ref="V406:Z406" si="208">SUM(V398:V402)</f>
        <v>2403</v>
      </c>
      <c r="W406" s="25">
        <f t="shared" si="208"/>
        <v>1912</v>
      </c>
      <c r="X406" s="25">
        <f t="shared" si="208"/>
        <v>1996</v>
      </c>
      <c r="Y406" s="25" t="e">
        <f t="shared" si="208"/>
        <v>#DIV/0!</v>
      </c>
      <c r="Z406" s="25" t="e">
        <f t="shared" si="208"/>
        <v>#DIV/0!</v>
      </c>
      <c r="AA406" s="27"/>
      <c r="AC406" s="25">
        <v>2875</v>
      </c>
    </row>
    <row r="407" spans="1:29" s="19" customFormat="1" ht="64.150000000000006" hidden="1" customHeight="1" x14ac:dyDescent="0.25">
      <c r="A407" s="57"/>
      <c r="B407" s="53" t="str">
        <f>+[1]SA!A86</f>
        <v>SA.PY.4.1. Desarrollo del Sistema de gestión de Calidad</v>
      </c>
      <c r="C407" s="53"/>
      <c r="D407" s="12" t="s">
        <v>65</v>
      </c>
      <c r="E407" s="20" t="s">
        <v>199</v>
      </c>
      <c r="F407" s="20">
        <v>1</v>
      </c>
      <c r="G407" s="20">
        <v>1</v>
      </c>
      <c r="H407" s="12">
        <v>3</v>
      </c>
      <c r="I407" s="12" t="s">
        <v>78</v>
      </c>
      <c r="J407" s="37">
        <v>1</v>
      </c>
      <c r="K407" s="14">
        <f t="shared" ref="K407:K425" si="209">+J407/H407</f>
        <v>0.33333333333333331</v>
      </c>
      <c r="L407" s="15" t="str">
        <f t="shared" si="198"/>
        <v>BAJO</v>
      </c>
      <c r="M407" s="14">
        <f t="shared" ref="M407:M412" si="210">+Q407/R407</f>
        <v>0.50909090909090904</v>
      </c>
      <c r="N407" s="15" t="str">
        <f t="shared" si="199"/>
        <v>MEDIO</v>
      </c>
      <c r="O407" s="14">
        <f t="shared" ref="O407:O422" si="211">+K407*M407</f>
        <v>0.16969696969696968</v>
      </c>
      <c r="P407" s="15" t="str">
        <f t="shared" si="200"/>
        <v>MUY BAJO</v>
      </c>
      <c r="Q407" s="16">
        <f>+T407+U407</f>
        <v>112</v>
      </c>
      <c r="R407" s="16">
        <v>220</v>
      </c>
      <c r="S407" s="16">
        <f t="shared" ref="S407:S422" si="212">+R407-Q407</f>
        <v>108</v>
      </c>
      <c r="T407" s="16">
        <v>112</v>
      </c>
      <c r="U407" s="16">
        <v>0</v>
      </c>
      <c r="V407" s="16">
        <v>281</v>
      </c>
      <c r="W407" s="17">
        <f t="shared" ref="W407:W413" si="213">ROUND(X407*$X$430/$S$431,0)</f>
        <v>191</v>
      </c>
      <c r="X407" s="17">
        <v>199</v>
      </c>
      <c r="Y407" s="17" t="e">
        <f t="shared" ref="Y407:Y413" si="214">ROUND(Z407*$Z$430/$Z$431,0)</f>
        <v>#DIV/0!</v>
      </c>
      <c r="Z407" s="17" t="e">
        <f t="shared" ref="Z407:Z413" si="215">+ROUND(AA407*$Z$430/$Z$431,0)</f>
        <v>#DIV/0!</v>
      </c>
      <c r="AA407" s="17">
        <f>ROUND('[2]P. ACCIÓN CONSOLIDADO SEPT.21'!$CF121/1000000,0)</f>
        <v>137</v>
      </c>
      <c r="AB407" s="38">
        <f>+'[3]P. ACCIÓN A 30 DIC DE 2021 '!$AH120</f>
        <v>140417192</v>
      </c>
      <c r="AC407" s="16">
        <v>328</v>
      </c>
    </row>
    <row r="408" spans="1:29" s="19" customFormat="1" ht="70.150000000000006" hidden="1" customHeight="1" x14ac:dyDescent="0.25">
      <c r="A408" s="57"/>
      <c r="B408" s="53" t="str">
        <f>+[1]SA!A87</f>
        <v>SA.PY.4.1. Desarrollo del Sistema de gestión de Calidad</v>
      </c>
      <c r="C408" s="53"/>
      <c r="D408" s="12" t="s">
        <v>87</v>
      </c>
      <c r="E408" s="20" t="s">
        <v>199</v>
      </c>
      <c r="F408" s="20">
        <v>0</v>
      </c>
      <c r="G408" s="20">
        <v>1</v>
      </c>
      <c r="H408" s="12">
        <v>1</v>
      </c>
      <c r="I408" s="12" t="s">
        <v>78</v>
      </c>
      <c r="J408" s="37">
        <v>0</v>
      </c>
      <c r="K408" s="14">
        <f t="shared" si="209"/>
        <v>0</v>
      </c>
      <c r="L408" s="15" t="str">
        <f t="shared" si="198"/>
        <v>MUY BAJO</v>
      </c>
      <c r="M408" s="14"/>
      <c r="N408" s="15" t="str">
        <f t="shared" si="199"/>
        <v>MUY BAJO</v>
      </c>
      <c r="O408" s="14">
        <f t="shared" si="211"/>
        <v>0</v>
      </c>
      <c r="P408" s="15" t="str">
        <f t="shared" si="200"/>
        <v>MUY BAJO</v>
      </c>
      <c r="Q408" s="16">
        <f t="shared" ref="Q408:Q422" si="216">+T408+U408</f>
        <v>0</v>
      </c>
      <c r="R408" s="16">
        <v>0</v>
      </c>
      <c r="S408" s="16">
        <f t="shared" si="212"/>
        <v>0</v>
      </c>
      <c r="T408" s="16">
        <v>0</v>
      </c>
      <c r="U408" s="16">
        <v>0</v>
      </c>
      <c r="V408" s="16">
        <v>10</v>
      </c>
      <c r="W408" s="17">
        <f t="shared" si="213"/>
        <v>10</v>
      </c>
      <c r="X408" s="17">
        <v>10</v>
      </c>
      <c r="Y408" s="17" t="e">
        <f t="shared" si="214"/>
        <v>#DIV/0!</v>
      </c>
      <c r="Z408" s="17" t="e">
        <f t="shared" si="215"/>
        <v>#DIV/0!</v>
      </c>
      <c r="AA408" s="17">
        <f>ROUND('[2]P. ACCIÓN CONSOLIDADO SEPT.21'!$CF122/1000000,0)</f>
        <v>0</v>
      </c>
      <c r="AB408" s="38">
        <f>+'[3]P. ACCIÓN A 30 DIC DE 2021 '!$AH121</f>
        <v>5546666</v>
      </c>
      <c r="AC408" s="16">
        <v>10</v>
      </c>
    </row>
    <row r="409" spans="1:29" s="19" customFormat="1" ht="72.599999999999994" hidden="1" customHeight="1" x14ac:dyDescent="0.25">
      <c r="A409" s="57"/>
      <c r="B409" s="53" t="str">
        <f>+[1]SA!A88</f>
        <v>SA.PY.4.1. Desarrollo del Sistema de gestión de Calidad</v>
      </c>
      <c r="C409" s="53"/>
      <c r="D409" s="12" t="s">
        <v>68</v>
      </c>
      <c r="E409" s="20" t="s">
        <v>199</v>
      </c>
      <c r="F409" s="20">
        <v>0</v>
      </c>
      <c r="G409" s="20">
        <v>1</v>
      </c>
      <c r="H409" s="12">
        <v>1</v>
      </c>
      <c r="I409" s="12" t="s">
        <v>78</v>
      </c>
      <c r="J409" s="37">
        <v>0</v>
      </c>
      <c r="K409" s="14">
        <f t="shared" si="209"/>
        <v>0</v>
      </c>
      <c r="L409" s="15" t="str">
        <f t="shared" si="198"/>
        <v>MUY BAJO</v>
      </c>
      <c r="M409" s="14"/>
      <c r="N409" s="15" t="str">
        <f t="shared" si="199"/>
        <v>MUY BAJO</v>
      </c>
      <c r="O409" s="14">
        <f t="shared" si="211"/>
        <v>0</v>
      </c>
      <c r="P409" s="15" t="str">
        <f t="shared" si="200"/>
        <v>MUY BAJO</v>
      </c>
      <c r="Q409" s="16">
        <f t="shared" si="216"/>
        <v>0</v>
      </c>
      <c r="R409" s="16">
        <v>0</v>
      </c>
      <c r="S409" s="16">
        <f t="shared" si="212"/>
        <v>0</v>
      </c>
      <c r="T409" s="16">
        <v>0</v>
      </c>
      <c r="U409" s="16">
        <v>0</v>
      </c>
      <c r="V409" s="16">
        <v>300</v>
      </c>
      <c r="W409" s="17">
        <f t="shared" si="213"/>
        <v>207</v>
      </c>
      <c r="X409" s="17">
        <v>216</v>
      </c>
      <c r="Y409" s="17" t="e">
        <f t="shared" si="214"/>
        <v>#DIV/0!</v>
      </c>
      <c r="Z409" s="17" t="e">
        <f t="shared" si="215"/>
        <v>#DIV/0!</v>
      </c>
      <c r="AA409" s="17">
        <f>ROUND('[2]P. ACCIÓN CONSOLIDADO SEPT.21'!$CF123/1000000,0)</f>
        <v>174</v>
      </c>
      <c r="AB409" s="38">
        <f>+'[3]P. ACCIÓN A 30 DIC DE 2021 '!$AH122</f>
        <v>176921184</v>
      </c>
      <c r="AC409" s="16">
        <v>380</v>
      </c>
    </row>
    <row r="410" spans="1:29" s="19" customFormat="1" ht="61.15" hidden="1" customHeight="1" x14ac:dyDescent="0.25">
      <c r="A410" s="57"/>
      <c r="B410" s="53" t="str">
        <f>+[1]SA!A89</f>
        <v>SA.PY.4.1. Desarrollo del Sistema de gestión de Calidad</v>
      </c>
      <c r="C410" s="53"/>
      <c r="D410" s="12" t="s">
        <v>69</v>
      </c>
      <c r="E410" s="20" t="s">
        <v>199</v>
      </c>
      <c r="F410" s="20">
        <v>0</v>
      </c>
      <c r="G410" s="20">
        <v>1</v>
      </c>
      <c r="H410" s="12">
        <v>1</v>
      </c>
      <c r="I410" s="12" t="s">
        <v>78</v>
      </c>
      <c r="J410" s="37">
        <v>0</v>
      </c>
      <c r="K410" s="14">
        <f t="shared" si="209"/>
        <v>0</v>
      </c>
      <c r="L410" s="15" t="str">
        <f t="shared" si="198"/>
        <v>MUY BAJO</v>
      </c>
      <c r="M410" s="14"/>
      <c r="N410" s="15" t="str">
        <f t="shared" si="199"/>
        <v>MUY BAJO</v>
      </c>
      <c r="O410" s="14">
        <f t="shared" si="211"/>
        <v>0</v>
      </c>
      <c r="P410" s="15" t="str">
        <f t="shared" si="200"/>
        <v>MUY BAJO</v>
      </c>
      <c r="Q410" s="16">
        <f t="shared" si="216"/>
        <v>0</v>
      </c>
      <c r="R410" s="16">
        <v>0</v>
      </c>
      <c r="S410" s="16">
        <f t="shared" si="212"/>
        <v>0</v>
      </c>
      <c r="T410" s="16">
        <v>0</v>
      </c>
      <c r="U410" s="16">
        <v>0</v>
      </c>
      <c r="V410" s="16">
        <v>224</v>
      </c>
      <c r="W410" s="17">
        <f t="shared" si="213"/>
        <v>125</v>
      </c>
      <c r="X410" s="17">
        <v>130</v>
      </c>
      <c r="Y410" s="17" t="e">
        <f t="shared" si="214"/>
        <v>#DIV/0!</v>
      </c>
      <c r="Z410" s="17" t="e">
        <f t="shared" si="215"/>
        <v>#DIV/0!</v>
      </c>
      <c r="AA410" s="17">
        <f>ROUND('[2]P. ACCIÓN CONSOLIDADO SEPT.21'!$CF124/1000000,0)</f>
        <v>165</v>
      </c>
      <c r="AB410" s="38">
        <f>+'[3]P. ACCIÓN A 30 DIC DE 2021 '!$AH123</f>
        <v>189941774</v>
      </c>
      <c r="AC410" s="16">
        <v>286</v>
      </c>
    </row>
    <row r="411" spans="1:29" s="19" customFormat="1" ht="58.9" hidden="1" customHeight="1" x14ac:dyDescent="0.25">
      <c r="A411" s="57"/>
      <c r="B411" s="53" t="str">
        <f>+[1]SA!A90</f>
        <v>SA.PY.4.2. Desarrollo documental de los requisitos generales para la competencias de los laboratorios de prueba y calibración</v>
      </c>
      <c r="C411" s="53"/>
      <c r="D411" s="12" t="s">
        <v>71</v>
      </c>
      <c r="E411" s="20" t="s">
        <v>200</v>
      </c>
      <c r="F411" s="20">
        <v>0.17</v>
      </c>
      <c r="G411" s="20">
        <v>1</v>
      </c>
      <c r="H411" s="12">
        <v>2</v>
      </c>
      <c r="I411" s="12" t="s">
        <v>78</v>
      </c>
      <c r="J411" s="37">
        <v>1</v>
      </c>
      <c r="K411" s="14">
        <f t="shared" si="209"/>
        <v>0.5</v>
      </c>
      <c r="L411" s="15" t="str">
        <f t="shared" si="198"/>
        <v>MEDIO</v>
      </c>
      <c r="M411" s="14">
        <f t="shared" si="210"/>
        <v>0.23333333333333334</v>
      </c>
      <c r="N411" s="15" t="str">
        <f t="shared" si="199"/>
        <v>BAJO</v>
      </c>
      <c r="O411" s="14">
        <f t="shared" si="211"/>
        <v>0.11666666666666667</v>
      </c>
      <c r="P411" s="15" t="str">
        <f t="shared" si="200"/>
        <v>MUY BAJO</v>
      </c>
      <c r="Q411" s="16">
        <f t="shared" si="216"/>
        <v>7</v>
      </c>
      <c r="R411" s="16">
        <v>30</v>
      </c>
      <c r="S411" s="16">
        <f t="shared" si="212"/>
        <v>23</v>
      </c>
      <c r="T411" s="16">
        <v>7</v>
      </c>
      <c r="U411" s="16">
        <v>0</v>
      </c>
      <c r="V411" s="16">
        <v>126</v>
      </c>
      <c r="W411" s="17">
        <f t="shared" si="213"/>
        <v>67</v>
      </c>
      <c r="X411" s="17">
        <v>70</v>
      </c>
      <c r="Y411" s="17" t="e">
        <f t="shared" si="214"/>
        <v>#DIV/0!</v>
      </c>
      <c r="Z411" s="17" t="e">
        <f t="shared" si="215"/>
        <v>#DIV/0!</v>
      </c>
      <c r="AA411" s="17">
        <f>ROUND('[2]P. ACCIÓN CONSOLIDADO SEPT.21'!$CF125/1000000,0)</f>
        <v>90</v>
      </c>
      <c r="AB411" s="38">
        <f>+'[3]P. ACCIÓN A 30 DIC DE 2021 '!$AH124</f>
        <v>88833334</v>
      </c>
      <c r="AC411" s="16">
        <v>155</v>
      </c>
    </row>
    <row r="412" spans="1:29" s="19" customFormat="1" ht="65.45" hidden="1" customHeight="1" x14ac:dyDescent="0.25">
      <c r="A412" s="57"/>
      <c r="B412" s="53" t="str">
        <f>+[1]SA!A91</f>
        <v>SA.PY.4.3. Desarrollo d el Sistema de gestión Ambiental</v>
      </c>
      <c r="C412" s="53"/>
      <c r="D412" s="12" t="s">
        <v>65</v>
      </c>
      <c r="E412" s="20" t="s">
        <v>201</v>
      </c>
      <c r="F412" s="20">
        <v>1</v>
      </c>
      <c r="G412" s="20">
        <v>1</v>
      </c>
      <c r="H412" s="12">
        <v>5</v>
      </c>
      <c r="I412" s="12" t="s">
        <v>78</v>
      </c>
      <c r="J412" s="37">
        <v>1</v>
      </c>
      <c r="K412" s="14">
        <f t="shared" si="209"/>
        <v>0.2</v>
      </c>
      <c r="L412" s="15" t="str">
        <f t="shared" si="198"/>
        <v>MUY BAJO</v>
      </c>
      <c r="M412" s="14">
        <f t="shared" si="210"/>
        <v>0.61363636363636365</v>
      </c>
      <c r="N412" s="15" t="str">
        <f t="shared" si="199"/>
        <v>ALTO</v>
      </c>
      <c r="O412" s="14">
        <f t="shared" si="211"/>
        <v>0.12272727272727274</v>
      </c>
      <c r="P412" s="15" t="str">
        <f t="shared" si="200"/>
        <v>MUY BAJO</v>
      </c>
      <c r="Q412" s="16">
        <f t="shared" si="216"/>
        <v>135</v>
      </c>
      <c r="R412" s="16">
        <v>220</v>
      </c>
      <c r="S412" s="16">
        <f t="shared" si="212"/>
        <v>85</v>
      </c>
      <c r="T412" s="16">
        <v>135</v>
      </c>
      <c r="U412" s="16">
        <v>0</v>
      </c>
      <c r="V412" s="16">
        <v>23</v>
      </c>
      <c r="W412" s="17">
        <f t="shared" si="213"/>
        <v>11</v>
      </c>
      <c r="X412" s="17">
        <v>12</v>
      </c>
      <c r="Y412" s="17" t="e">
        <f t="shared" si="214"/>
        <v>#DIV/0!</v>
      </c>
      <c r="Z412" s="17" t="e">
        <f t="shared" si="215"/>
        <v>#DIV/0!</v>
      </c>
      <c r="AA412" s="17">
        <f>ROUND('[2]P. ACCIÓN CONSOLIDADO SEPT.21'!$CF126/1000000,0)</f>
        <v>14</v>
      </c>
      <c r="AB412" s="38">
        <f>+'[3]P. ACCIÓN A 30 DIC DE 2021 '!$AH125</f>
        <v>21800000</v>
      </c>
      <c r="AC412" s="16">
        <v>26</v>
      </c>
    </row>
    <row r="413" spans="1:29" s="19" customFormat="1" ht="57.6" hidden="1" customHeight="1" x14ac:dyDescent="0.25">
      <c r="A413" s="57"/>
      <c r="B413" s="53" t="str">
        <f>+[1]SA!A92</f>
        <v>SA.PY.4.3. Desarrollo d el Sistema de gestión Ambiental</v>
      </c>
      <c r="C413" s="53"/>
      <c r="D413" s="12" t="s">
        <v>87</v>
      </c>
      <c r="E413" s="20" t="s">
        <v>201</v>
      </c>
      <c r="F413" s="20">
        <v>0</v>
      </c>
      <c r="G413" s="20">
        <v>1</v>
      </c>
      <c r="H413" s="12">
        <v>1</v>
      </c>
      <c r="I413" s="12" t="s">
        <v>78</v>
      </c>
      <c r="J413" s="37">
        <v>0</v>
      </c>
      <c r="K413" s="14">
        <f t="shared" si="209"/>
        <v>0</v>
      </c>
      <c r="L413" s="15" t="str">
        <f t="shared" si="198"/>
        <v>MUY BAJO</v>
      </c>
      <c r="M413" s="14"/>
      <c r="N413" s="15" t="str">
        <f t="shared" si="199"/>
        <v>MUY BAJO</v>
      </c>
      <c r="O413" s="14">
        <f t="shared" si="211"/>
        <v>0</v>
      </c>
      <c r="P413" s="15" t="str">
        <f t="shared" si="200"/>
        <v>MUY BAJO</v>
      </c>
      <c r="Q413" s="16">
        <f t="shared" si="216"/>
        <v>0</v>
      </c>
      <c r="R413" s="16">
        <v>0</v>
      </c>
      <c r="S413" s="16">
        <f t="shared" si="212"/>
        <v>0</v>
      </c>
      <c r="T413" s="16">
        <v>0</v>
      </c>
      <c r="U413" s="16">
        <v>0</v>
      </c>
      <c r="V413" s="16">
        <v>281</v>
      </c>
      <c r="W413" s="17">
        <f t="shared" si="213"/>
        <v>174</v>
      </c>
      <c r="X413" s="17">
        <v>182</v>
      </c>
      <c r="Y413" s="17" t="e">
        <f t="shared" si="214"/>
        <v>#DIV/0!</v>
      </c>
      <c r="Z413" s="17" t="e">
        <f t="shared" si="215"/>
        <v>#DIV/0!</v>
      </c>
      <c r="AA413" s="17">
        <f>ROUND('[2]P. ACCIÓN CONSOLIDADO SEPT.21'!$CF127/1000000,0)</f>
        <v>219</v>
      </c>
      <c r="AB413" s="38">
        <f>+'[3]P. ACCIÓN A 30 DIC DE 2021 '!$AH126</f>
        <v>224728843</v>
      </c>
      <c r="AC413" s="16">
        <v>388</v>
      </c>
    </row>
    <row r="414" spans="1:29" s="19" customFormat="1" ht="57.6" hidden="1" customHeight="1" x14ac:dyDescent="0.25">
      <c r="A414" s="57"/>
      <c r="B414" s="53" t="str">
        <f>+[1]SA!A93</f>
        <v>SA.PY.4.3. Desarrollo d el Sistema de gestión Ambiental</v>
      </c>
      <c r="C414" s="53"/>
      <c r="D414" s="12" t="s">
        <v>68</v>
      </c>
      <c r="E414" s="20" t="s">
        <v>201</v>
      </c>
      <c r="F414" s="20">
        <v>0</v>
      </c>
      <c r="G414" s="20">
        <v>1</v>
      </c>
      <c r="H414" s="12">
        <v>1</v>
      </c>
      <c r="I414" s="12" t="s">
        <v>78</v>
      </c>
      <c r="J414" s="37">
        <v>0</v>
      </c>
      <c r="K414" s="14">
        <f t="shared" si="209"/>
        <v>0</v>
      </c>
      <c r="L414" s="15" t="str">
        <f t="shared" si="198"/>
        <v>MUY BAJO</v>
      </c>
      <c r="M414" s="14"/>
      <c r="N414" s="15" t="str">
        <f t="shared" si="199"/>
        <v>MUY BAJO</v>
      </c>
      <c r="O414" s="14">
        <f t="shared" si="211"/>
        <v>0</v>
      </c>
      <c r="P414" s="15" t="str">
        <f t="shared" si="200"/>
        <v>MUY BAJO</v>
      </c>
      <c r="Q414" s="16">
        <f t="shared" si="216"/>
        <v>0</v>
      </c>
      <c r="R414" s="16">
        <v>0</v>
      </c>
      <c r="S414" s="16">
        <f t="shared" si="212"/>
        <v>0</v>
      </c>
      <c r="T414" s="16">
        <v>0</v>
      </c>
      <c r="U414" s="16"/>
      <c r="V414" s="16"/>
      <c r="W414" s="17"/>
      <c r="X414" s="17"/>
      <c r="Y414" s="17"/>
      <c r="Z414" s="17"/>
      <c r="AA414" s="17"/>
      <c r="AB414" s="38"/>
      <c r="AC414" s="16"/>
    </row>
    <row r="415" spans="1:29" s="19" customFormat="1" ht="72" hidden="1" customHeight="1" x14ac:dyDescent="0.25">
      <c r="A415" s="57"/>
      <c r="B415" s="53" t="str">
        <f>+[1]SA!A94</f>
        <v>SA.PY.4.3. Desarrollo d el Sistema de gestión Ambiental</v>
      </c>
      <c r="C415" s="53"/>
      <c r="D415" s="12" t="s">
        <v>69</v>
      </c>
      <c r="E415" s="20" t="s">
        <v>201</v>
      </c>
      <c r="F415" s="20">
        <v>0</v>
      </c>
      <c r="G415" s="20">
        <v>1</v>
      </c>
      <c r="H415" s="12">
        <v>1</v>
      </c>
      <c r="I415" s="12" t="s">
        <v>78</v>
      </c>
      <c r="J415" s="37">
        <v>0</v>
      </c>
      <c r="K415" s="14">
        <f t="shared" si="209"/>
        <v>0</v>
      </c>
      <c r="L415" s="15" t="str">
        <f t="shared" si="198"/>
        <v>MUY BAJO</v>
      </c>
      <c r="M415" s="14"/>
      <c r="N415" s="15" t="str">
        <f t="shared" si="199"/>
        <v>MUY BAJO</v>
      </c>
      <c r="O415" s="14">
        <f t="shared" si="211"/>
        <v>0</v>
      </c>
      <c r="P415" s="15" t="str">
        <f t="shared" si="200"/>
        <v>MUY BAJO</v>
      </c>
      <c r="Q415" s="16">
        <f t="shared" si="216"/>
        <v>0</v>
      </c>
      <c r="R415" s="16">
        <v>0</v>
      </c>
      <c r="S415" s="16">
        <f t="shared" si="212"/>
        <v>0</v>
      </c>
      <c r="T415" s="16">
        <v>0</v>
      </c>
      <c r="U415" s="16"/>
      <c r="V415" s="16"/>
      <c r="W415" s="17"/>
      <c r="X415" s="17"/>
      <c r="Y415" s="17"/>
      <c r="Z415" s="17"/>
      <c r="AA415" s="17"/>
      <c r="AB415" s="38"/>
      <c r="AC415" s="16"/>
    </row>
    <row r="416" spans="1:29" s="19" customFormat="1" ht="72" hidden="1" customHeight="1" x14ac:dyDescent="0.25">
      <c r="A416" s="57"/>
      <c r="B416" s="53" t="str">
        <f>+[1]SA!A95</f>
        <v>SA.PY.4.4. Desarrollar el Sistema de seguridad y salud en el trabajo</v>
      </c>
      <c r="C416" s="53"/>
      <c r="D416" s="12" t="s">
        <v>65</v>
      </c>
      <c r="E416" s="20" t="s">
        <v>202</v>
      </c>
      <c r="F416" s="20">
        <v>1</v>
      </c>
      <c r="G416" s="20">
        <v>1</v>
      </c>
      <c r="H416" s="12">
        <v>1</v>
      </c>
      <c r="I416" s="12" t="s">
        <v>78</v>
      </c>
      <c r="J416" s="37">
        <v>1</v>
      </c>
      <c r="K416" s="14">
        <f t="shared" si="209"/>
        <v>1</v>
      </c>
      <c r="L416" s="15" t="str">
        <f t="shared" si="198"/>
        <v>MUY ALTO</v>
      </c>
      <c r="M416" s="14">
        <f t="shared" ref="M416:M422" si="217">+Q416/R416</f>
        <v>0.56000000000000005</v>
      </c>
      <c r="N416" s="15" t="str">
        <f t="shared" si="199"/>
        <v>MEDIO</v>
      </c>
      <c r="O416" s="14">
        <f t="shared" si="211"/>
        <v>0.56000000000000005</v>
      </c>
      <c r="P416" s="15" t="str">
        <f t="shared" si="200"/>
        <v>MEDIO</v>
      </c>
      <c r="Q416" s="16">
        <f t="shared" si="216"/>
        <v>56</v>
      </c>
      <c r="R416" s="16">
        <v>100</v>
      </c>
      <c r="S416" s="16">
        <f t="shared" si="212"/>
        <v>44</v>
      </c>
      <c r="T416" s="16">
        <v>56</v>
      </c>
      <c r="U416" s="16"/>
      <c r="V416" s="16"/>
      <c r="W416" s="17"/>
      <c r="X416" s="17"/>
      <c r="Y416" s="17"/>
      <c r="Z416" s="17"/>
      <c r="AA416" s="17"/>
      <c r="AB416" s="38"/>
      <c r="AC416" s="16"/>
    </row>
    <row r="417" spans="1:29" s="19" customFormat="1" ht="72" hidden="1" customHeight="1" x14ac:dyDescent="0.25">
      <c r="A417" s="57"/>
      <c r="B417" s="53" t="str">
        <f>+[1]SA!A96</f>
        <v>SA.PY.4.4. Desarrollar el Sistema de seguridad y salud en el trabajo</v>
      </c>
      <c r="C417" s="53"/>
      <c r="D417" s="12" t="s">
        <v>87</v>
      </c>
      <c r="E417" s="20" t="s">
        <v>202</v>
      </c>
      <c r="F417" s="20">
        <v>0</v>
      </c>
      <c r="G417" s="20">
        <v>1</v>
      </c>
      <c r="H417" s="12">
        <v>1</v>
      </c>
      <c r="I417" s="12" t="s">
        <v>78</v>
      </c>
      <c r="J417" s="37">
        <v>0</v>
      </c>
      <c r="K417" s="14">
        <f t="shared" si="209"/>
        <v>0</v>
      </c>
      <c r="L417" s="15" t="str">
        <f t="shared" si="198"/>
        <v>MUY BAJO</v>
      </c>
      <c r="M417" s="14"/>
      <c r="N417" s="15" t="str">
        <f t="shared" si="199"/>
        <v>MUY BAJO</v>
      </c>
      <c r="O417" s="14">
        <f t="shared" si="211"/>
        <v>0</v>
      </c>
      <c r="P417" s="15" t="str">
        <f t="shared" si="200"/>
        <v>MUY BAJO</v>
      </c>
      <c r="Q417" s="16">
        <f t="shared" si="216"/>
        <v>0</v>
      </c>
      <c r="R417" s="16">
        <v>0</v>
      </c>
      <c r="S417" s="16">
        <f t="shared" si="212"/>
        <v>0</v>
      </c>
      <c r="T417" s="16">
        <v>0</v>
      </c>
      <c r="U417" s="16"/>
      <c r="V417" s="16"/>
      <c r="W417" s="17"/>
      <c r="X417" s="17"/>
      <c r="Y417" s="17"/>
      <c r="Z417" s="17"/>
      <c r="AA417" s="17"/>
      <c r="AB417" s="38"/>
      <c r="AC417" s="16"/>
    </row>
    <row r="418" spans="1:29" s="19" customFormat="1" ht="72" hidden="1" customHeight="1" x14ac:dyDescent="0.25">
      <c r="A418" s="57"/>
      <c r="B418" s="53" t="str">
        <f>+[1]SA!A97</f>
        <v>SA.PY.4.4. Desarrollar el Sistema de seguridad y salud en el trabajo</v>
      </c>
      <c r="C418" s="53"/>
      <c r="D418" s="12" t="s">
        <v>68</v>
      </c>
      <c r="E418" s="20" t="s">
        <v>201</v>
      </c>
      <c r="F418" s="20">
        <v>0</v>
      </c>
      <c r="G418" s="20">
        <v>1</v>
      </c>
      <c r="H418" s="12">
        <v>1</v>
      </c>
      <c r="I418" s="12" t="s">
        <v>78</v>
      </c>
      <c r="J418" s="37">
        <v>0</v>
      </c>
      <c r="K418" s="14">
        <f t="shared" si="209"/>
        <v>0</v>
      </c>
      <c r="L418" s="15" t="str">
        <f t="shared" si="198"/>
        <v>MUY BAJO</v>
      </c>
      <c r="M418" s="14"/>
      <c r="N418" s="15" t="str">
        <f t="shared" si="199"/>
        <v>MUY BAJO</v>
      </c>
      <c r="O418" s="14">
        <f t="shared" si="211"/>
        <v>0</v>
      </c>
      <c r="P418" s="15" t="str">
        <f t="shared" si="200"/>
        <v>MUY BAJO</v>
      </c>
      <c r="Q418" s="16">
        <f t="shared" si="216"/>
        <v>0</v>
      </c>
      <c r="R418" s="16">
        <v>0</v>
      </c>
      <c r="S418" s="16">
        <f t="shared" si="212"/>
        <v>0</v>
      </c>
      <c r="T418" s="16">
        <v>0</v>
      </c>
      <c r="U418" s="16"/>
      <c r="V418" s="16"/>
      <c r="W418" s="17"/>
      <c r="X418" s="17"/>
      <c r="Y418" s="17"/>
      <c r="Z418" s="17"/>
      <c r="AA418" s="17"/>
      <c r="AB418" s="38"/>
      <c r="AC418" s="16"/>
    </row>
    <row r="419" spans="1:29" s="19" customFormat="1" ht="72" hidden="1" customHeight="1" x14ac:dyDescent="0.25">
      <c r="A419" s="57"/>
      <c r="B419" s="53" t="str">
        <f>+[1]SA!A98</f>
        <v>SA.PY.4.4. Desarrollar el Sistema de seguridad y salud en el trabajo</v>
      </c>
      <c r="C419" s="53"/>
      <c r="D419" s="12" t="s">
        <v>69</v>
      </c>
      <c r="E419" s="20" t="s">
        <v>201</v>
      </c>
      <c r="F419" s="20">
        <v>0</v>
      </c>
      <c r="G419" s="20">
        <v>1</v>
      </c>
      <c r="H419" s="12">
        <v>1</v>
      </c>
      <c r="I419" s="12" t="s">
        <v>78</v>
      </c>
      <c r="J419" s="37">
        <v>0</v>
      </c>
      <c r="K419" s="14">
        <f t="shared" si="209"/>
        <v>0</v>
      </c>
      <c r="L419" s="15" t="str">
        <f t="shared" si="198"/>
        <v>MUY BAJO</v>
      </c>
      <c r="M419" s="14"/>
      <c r="N419" s="15" t="str">
        <f t="shared" si="199"/>
        <v>MUY BAJO</v>
      </c>
      <c r="O419" s="14">
        <f t="shared" si="211"/>
        <v>0</v>
      </c>
      <c r="P419" s="15" t="str">
        <f t="shared" si="200"/>
        <v>MUY BAJO</v>
      </c>
      <c r="Q419" s="16">
        <f t="shared" si="216"/>
        <v>0</v>
      </c>
      <c r="R419" s="16">
        <v>0</v>
      </c>
      <c r="S419" s="16">
        <f t="shared" si="212"/>
        <v>0</v>
      </c>
      <c r="T419" s="16">
        <v>0</v>
      </c>
      <c r="U419" s="16"/>
      <c r="V419" s="16"/>
      <c r="W419" s="17"/>
      <c r="X419" s="17"/>
      <c r="Y419" s="17"/>
      <c r="Z419" s="17"/>
      <c r="AA419" s="17"/>
      <c r="AB419" s="38"/>
      <c r="AC419" s="16"/>
    </row>
    <row r="420" spans="1:29" s="19" customFormat="1" ht="107.45" hidden="1" customHeight="1" x14ac:dyDescent="0.25">
      <c r="A420" s="57"/>
      <c r="B420" s="53" t="str">
        <f>+[1]SA!A99</f>
        <v>SA.PY.4.5. Mantener y mejorar el Sistema de gestión de seguridad de la información</v>
      </c>
      <c r="C420" s="53"/>
      <c r="D420" s="12" t="s">
        <v>71</v>
      </c>
      <c r="E420" s="20" t="s">
        <v>203</v>
      </c>
      <c r="F420" s="20">
        <v>0</v>
      </c>
      <c r="G420" s="20">
        <v>2</v>
      </c>
      <c r="H420" s="12">
        <v>0.3</v>
      </c>
      <c r="I420" s="12" t="s">
        <v>78</v>
      </c>
      <c r="J420" s="37">
        <v>0.1</v>
      </c>
      <c r="K420" s="14">
        <f t="shared" si="209"/>
        <v>0.33333333333333337</v>
      </c>
      <c r="L420" s="15" t="str">
        <f t="shared" si="198"/>
        <v>BAJO</v>
      </c>
      <c r="M420" s="14">
        <f t="shared" si="217"/>
        <v>0.47499999999999998</v>
      </c>
      <c r="N420" s="15" t="str">
        <f t="shared" si="199"/>
        <v>MEDIO</v>
      </c>
      <c r="O420" s="14">
        <f t="shared" si="211"/>
        <v>0.15833333333333335</v>
      </c>
      <c r="P420" s="15" t="str">
        <f t="shared" si="200"/>
        <v>MUY BAJO</v>
      </c>
      <c r="Q420" s="16">
        <f t="shared" si="216"/>
        <v>19</v>
      </c>
      <c r="R420" s="16">
        <v>40</v>
      </c>
      <c r="S420" s="16">
        <f t="shared" si="212"/>
        <v>21</v>
      </c>
      <c r="T420" s="16">
        <v>19</v>
      </c>
      <c r="U420" s="16"/>
      <c r="V420" s="16"/>
      <c r="W420" s="17"/>
      <c r="X420" s="17"/>
      <c r="Y420" s="17"/>
      <c r="Z420" s="17"/>
      <c r="AA420" s="17"/>
      <c r="AB420" s="38"/>
      <c r="AC420" s="16"/>
    </row>
    <row r="421" spans="1:29" s="19" customFormat="1" ht="92.45" hidden="1" customHeight="1" x14ac:dyDescent="0.25">
      <c r="A421" s="57"/>
      <c r="B421" s="53" t="str">
        <f>+[1]SA!A100</f>
        <v>SA.PY.4.6. Mantener y mejorar el Sistema de gestión documental</v>
      </c>
      <c r="C421" s="53"/>
      <c r="D421" s="12" t="s">
        <v>71</v>
      </c>
      <c r="E421" s="20" t="s">
        <v>204</v>
      </c>
      <c r="F421" s="20">
        <v>0</v>
      </c>
      <c r="G421" s="20">
        <v>1</v>
      </c>
      <c r="H421" s="12">
        <v>0.33</v>
      </c>
      <c r="I421" s="12" t="s">
        <v>78</v>
      </c>
      <c r="J421" s="37">
        <v>0.6</v>
      </c>
      <c r="K421" s="14">
        <f t="shared" si="209"/>
        <v>1.8181818181818181</v>
      </c>
      <c r="L421" s="15" t="str">
        <f t="shared" si="198"/>
        <v>MUY ALTO</v>
      </c>
      <c r="M421" s="14">
        <f t="shared" si="217"/>
        <v>0.57499999999999996</v>
      </c>
      <c r="N421" s="15" t="str">
        <f t="shared" si="199"/>
        <v>MEDIO</v>
      </c>
      <c r="O421" s="14">
        <f t="shared" si="211"/>
        <v>1.0454545454545454</v>
      </c>
      <c r="P421" s="15" t="str">
        <f t="shared" si="200"/>
        <v>MUY ALTO</v>
      </c>
      <c r="Q421" s="16">
        <f t="shared" si="216"/>
        <v>23</v>
      </c>
      <c r="R421" s="16">
        <v>40</v>
      </c>
      <c r="S421" s="16">
        <f t="shared" si="212"/>
        <v>17</v>
      </c>
      <c r="T421" s="16">
        <v>23</v>
      </c>
      <c r="U421" s="16"/>
      <c r="V421" s="16"/>
      <c r="W421" s="17"/>
      <c r="X421" s="17"/>
      <c r="Y421" s="17"/>
      <c r="Z421" s="17"/>
      <c r="AA421" s="17"/>
      <c r="AB421" s="38"/>
      <c r="AC421" s="16"/>
    </row>
    <row r="422" spans="1:29" s="19" customFormat="1" ht="45.6" hidden="1" customHeight="1" x14ac:dyDescent="0.25">
      <c r="A422" s="57"/>
      <c r="B422" s="53" t="str">
        <f>+[1]SA!A101</f>
        <v>SA.PY.4.7. Mantener y mejorar el Sistema de gestión de Planeación</v>
      </c>
      <c r="C422" s="53"/>
      <c r="D422" s="12" t="s">
        <v>71</v>
      </c>
      <c r="E422" s="20" t="s">
        <v>205</v>
      </c>
      <c r="F422" s="20">
        <v>0</v>
      </c>
      <c r="G422" s="20">
        <v>15</v>
      </c>
      <c r="H422" s="12">
        <v>3</v>
      </c>
      <c r="I422" s="12" t="s">
        <v>67</v>
      </c>
      <c r="J422" s="37">
        <v>3</v>
      </c>
      <c r="K422" s="14">
        <f t="shared" si="209"/>
        <v>1</v>
      </c>
      <c r="L422" s="15" t="str">
        <f t="shared" si="198"/>
        <v>MUY ALTO</v>
      </c>
      <c r="M422" s="14">
        <f t="shared" si="217"/>
        <v>0.70714285714285718</v>
      </c>
      <c r="N422" s="15" t="str">
        <f t="shared" si="199"/>
        <v>ALTO</v>
      </c>
      <c r="O422" s="14">
        <f t="shared" si="211"/>
        <v>0.70714285714285718</v>
      </c>
      <c r="P422" s="15" t="str">
        <f t="shared" si="200"/>
        <v>ALTO</v>
      </c>
      <c r="Q422" s="16">
        <f t="shared" si="216"/>
        <v>198</v>
      </c>
      <c r="R422" s="16">
        <v>280</v>
      </c>
      <c r="S422" s="16">
        <f t="shared" si="212"/>
        <v>82</v>
      </c>
      <c r="T422" s="16">
        <v>198</v>
      </c>
      <c r="U422" s="16"/>
      <c r="V422" s="16"/>
      <c r="W422" s="17"/>
      <c r="X422" s="17"/>
      <c r="Y422" s="17"/>
      <c r="Z422" s="17"/>
      <c r="AA422" s="17"/>
      <c r="AB422" s="38"/>
      <c r="AC422" s="16"/>
    </row>
    <row r="423" spans="1:29" ht="30" customHeight="1" thickBot="1" x14ac:dyDescent="0.3">
      <c r="A423" s="57"/>
      <c r="B423" s="52" t="s">
        <v>54</v>
      </c>
      <c r="C423" s="52"/>
      <c r="D423" s="23"/>
      <c r="E423" s="23"/>
      <c r="F423" s="23"/>
      <c r="G423" s="23"/>
      <c r="H423" s="23"/>
      <c r="I423" s="23"/>
      <c r="J423" s="39"/>
      <c r="K423" s="24">
        <f>AVERAGE(K407:K422)</f>
        <v>0.32405303030303029</v>
      </c>
      <c r="L423" s="15" t="str">
        <f t="shared" si="198"/>
        <v>BAJO</v>
      </c>
      <c r="M423" s="24">
        <f>AVERAGE(M407:M422)</f>
        <v>0.52474335188620902</v>
      </c>
      <c r="N423" s="15" t="str">
        <f t="shared" si="199"/>
        <v>MEDIO</v>
      </c>
      <c r="O423" s="24">
        <f>AVERAGE(O407:O422)</f>
        <v>0.18000135281385282</v>
      </c>
      <c r="P423" s="15" t="str">
        <f t="shared" si="200"/>
        <v>MUY BAJO</v>
      </c>
      <c r="Q423" s="25">
        <f t="shared" ref="Q423" si="218">SUM(Q407:Q422)</f>
        <v>550</v>
      </c>
      <c r="R423" s="25">
        <v>930</v>
      </c>
      <c r="S423" s="25">
        <f t="shared" ref="S423:U423" si="219">SUM(S407:S422)</f>
        <v>380</v>
      </c>
      <c r="T423" s="25">
        <v>550</v>
      </c>
      <c r="U423" s="25">
        <f t="shared" si="219"/>
        <v>0</v>
      </c>
      <c r="V423" s="25">
        <f t="shared" ref="V423:Z423" si="220">SUM(V407:V413)</f>
        <v>1245</v>
      </c>
      <c r="W423" s="25">
        <f t="shared" si="220"/>
        <v>785</v>
      </c>
      <c r="X423" s="25">
        <f t="shared" si="220"/>
        <v>819</v>
      </c>
      <c r="Y423" s="25" t="e">
        <f t="shared" si="220"/>
        <v>#DIV/0!</v>
      </c>
      <c r="Z423" s="25" t="e">
        <f t="shared" si="220"/>
        <v>#DIV/0!</v>
      </c>
      <c r="AA423" s="27"/>
      <c r="AC423" s="25">
        <v>1573</v>
      </c>
    </row>
    <row r="424" spans="1:29" s="19" customFormat="1" ht="79.150000000000006" hidden="1" customHeight="1" x14ac:dyDescent="0.25">
      <c r="A424" s="57"/>
      <c r="B424" s="53" t="str">
        <f>+[1]SA!A108</f>
        <v>SA.PY.5.1. Definir y desarrollar Plan de formación</v>
      </c>
      <c r="C424" s="53"/>
      <c r="D424" s="12" t="s">
        <v>71</v>
      </c>
      <c r="E424" s="20" t="s">
        <v>206</v>
      </c>
      <c r="F424" s="20">
        <v>200</v>
      </c>
      <c r="G424" s="20">
        <v>110</v>
      </c>
      <c r="H424" s="12">
        <v>22</v>
      </c>
      <c r="I424" s="12">
        <v>0</v>
      </c>
      <c r="J424" s="37">
        <v>6</v>
      </c>
      <c r="K424" s="14">
        <f t="shared" si="209"/>
        <v>0.27272727272727271</v>
      </c>
      <c r="L424" s="15" t="str">
        <f t="shared" si="198"/>
        <v>BAJO</v>
      </c>
      <c r="M424" s="14">
        <f t="shared" ref="M424:M425" si="221">+Q424/R424</f>
        <v>0.05</v>
      </c>
      <c r="N424" s="15" t="str">
        <f t="shared" si="199"/>
        <v>MUY BAJO</v>
      </c>
      <c r="O424" s="14">
        <f t="shared" ref="O424:O425" si="222">+K424*M424</f>
        <v>1.3636363636363636E-2</v>
      </c>
      <c r="P424" s="15" t="str">
        <f t="shared" si="200"/>
        <v>MUY BAJO</v>
      </c>
      <c r="Q424" s="16">
        <f>+T424+U424</f>
        <v>9</v>
      </c>
      <c r="R424" s="16">
        <v>180</v>
      </c>
      <c r="S424" s="16">
        <f t="shared" ref="S424:S425" si="223">+R424-Q424</f>
        <v>171</v>
      </c>
      <c r="T424" s="16">
        <v>9</v>
      </c>
      <c r="U424" s="16">
        <v>0</v>
      </c>
      <c r="V424" s="16">
        <v>31</v>
      </c>
      <c r="W424" s="17">
        <f>ROUND(X424*$X$430/$S$431,0)</f>
        <v>15</v>
      </c>
      <c r="X424" s="17">
        <v>16</v>
      </c>
      <c r="Y424" s="17" t="e">
        <f>ROUND(Z424*$Z$430/$Z$431,0)</f>
        <v>#DIV/0!</v>
      </c>
      <c r="Z424" s="17">
        <v>8</v>
      </c>
      <c r="AA424" s="17">
        <f>ROUND('[2]P. ACCIÓN CONSOLIDADO SEPT.21'!$CF128/1000000,0)</f>
        <v>8</v>
      </c>
      <c r="AB424" s="18">
        <f>+'[3]P. ACCIÓN A 30 DIC DE 2021 '!$AH127</f>
        <v>8428833</v>
      </c>
      <c r="AC424" s="16">
        <v>24</v>
      </c>
    </row>
    <row r="425" spans="1:29" s="19" customFormat="1" ht="72.599999999999994" hidden="1" customHeight="1" x14ac:dyDescent="0.25">
      <c r="A425" s="57"/>
      <c r="B425" s="53" t="str">
        <f>+[1]SA!A109</f>
        <v xml:space="preserve">SA.PY.5.2. Definir y desarrollar Plan de capacitación </v>
      </c>
      <c r="C425" s="53"/>
      <c r="D425" s="12" t="s">
        <v>71</v>
      </c>
      <c r="E425" s="20" t="s">
        <v>207</v>
      </c>
      <c r="F425" s="20">
        <v>478</v>
      </c>
      <c r="G425" s="20">
        <v>978</v>
      </c>
      <c r="H425" s="12">
        <v>500</v>
      </c>
      <c r="I425" s="12">
        <v>0</v>
      </c>
      <c r="J425" s="37">
        <v>0</v>
      </c>
      <c r="K425" s="14">
        <f t="shared" si="209"/>
        <v>0</v>
      </c>
      <c r="L425" s="15" t="str">
        <f t="shared" si="198"/>
        <v>MUY BAJO</v>
      </c>
      <c r="M425" s="14">
        <f t="shared" si="221"/>
        <v>0.14000000000000001</v>
      </c>
      <c r="N425" s="15" t="str">
        <f t="shared" si="199"/>
        <v>MUY BAJO</v>
      </c>
      <c r="O425" s="14">
        <f t="shared" si="222"/>
        <v>0</v>
      </c>
      <c r="P425" s="15" t="str">
        <f t="shared" si="200"/>
        <v>MUY BAJO</v>
      </c>
      <c r="Q425" s="16">
        <f>+T425+U425</f>
        <v>14</v>
      </c>
      <c r="R425" s="16">
        <v>100</v>
      </c>
      <c r="S425" s="16">
        <f t="shared" si="223"/>
        <v>86</v>
      </c>
      <c r="T425" s="16">
        <v>14</v>
      </c>
      <c r="U425" s="16">
        <v>0</v>
      </c>
      <c r="V425" s="16">
        <v>33</v>
      </c>
      <c r="W425" s="17">
        <f>ROUND(X425*$X$430/$S$431,0)</f>
        <v>32</v>
      </c>
      <c r="X425" s="17">
        <v>33</v>
      </c>
      <c r="Y425" s="17" t="e">
        <f>ROUND(Z425*$Z$430/$Z$431,0)</f>
        <v>#DIV/0!</v>
      </c>
      <c r="Z425" s="17">
        <v>16</v>
      </c>
      <c r="AA425" s="17">
        <f>ROUND('[2]P. ACCIÓN CONSOLIDADO SEPT.21'!$CF129/1000000,0)</f>
        <v>49</v>
      </c>
      <c r="AB425" s="18">
        <f>+'[3]P. ACCIÓN A 30 DIC DE 2021 '!$AH128</f>
        <v>70903284</v>
      </c>
      <c r="AC425" s="16">
        <v>79</v>
      </c>
    </row>
    <row r="426" spans="1:29" ht="45.6" customHeight="1" thickBot="1" x14ac:dyDescent="0.3">
      <c r="A426" s="57"/>
      <c r="B426" s="52" t="s">
        <v>55</v>
      </c>
      <c r="C426" s="52"/>
      <c r="D426" s="23"/>
      <c r="E426" s="23"/>
      <c r="F426" s="23"/>
      <c r="G426" s="23"/>
      <c r="H426" s="23"/>
      <c r="I426" s="23"/>
      <c r="J426" s="23"/>
      <c r="K426" s="24">
        <f>AVERAGE(K424:K425)</f>
        <v>0.13636363636363635</v>
      </c>
      <c r="L426" s="15" t="str">
        <f t="shared" si="198"/>
        <v>MUY BAJO</v>
      </c>
      <c r="M426" s="24">
        <f>AVERAGE(M424:M425)</f>
        <v>9.5000000000000001E-2</v>
      </c>
      <c r="N426" s="15" t="str">
        <f t="shared" si="199"/>
        <v>MUY BAJO</v>
      </c>
      <c r="O426" s="24">
        <f>AVERAGE(O424:O425)</f>
        <v>6.8181818181818179E-3</v>
      </c>
      <c r="P426" s="15" t="str">
        <f t="shared" si="200"/>
        <v>MUY BAJO</v>
      </c>
      <c r="Q426" s="25">
        <f>SUM(Q424:Q425)</f>
        <v>23</v>
      </c>
      <c r="R426" s="25">
        <f>SUM(R424:R425)</f>
        <v>280</v>
      </c>
      <c r="S426" s="25">
        <f t="shared" ref="S426:Z426" si="224">SUM(S424:S425)</f>
        <v>257</v>
      </c>
      <c r="T426" s="25">
        <v>23</v>
      </c>
      <c r="U426" s="25">
        <f t="shared" si="224"/>
        <v>0</v>
      </c>
      <c r="V426" s="25">
        <f t="shared" si="224"/>
        <v>64</v>
      </c>
      <c r="W426" s="25">
        <f t="shared" si="224"/>
        <v>47</v>
      </c>
      <c r="X426" s="25">
        <f t="shared" si="224"/>
        <v>49</v>
      </c>
      <c r="Y426" s="25" t="e">
        <f t="shared" si="224"/>
        <v>#DIV/0!</v>
      </c>
      <c r="Z426" s="25">
        <f t="shared" si="224"/>
        <v>24</v>
      </c>
      <c r="AA426" s="27"/>
      <c r="AC426" s="25">
        <v>103</v>
      </c>
    </row>
    <row r="427" spans="1:29" ht="34.9" customHeight="1" x14ac:dyDescent="0.25">
      <c r="A427" s="58"/>
      <c r="B427" s="54" t="s">
        <v>56</v>
      </c>
      <c r="C427" s="54"/>
      <c r="D427" s="29"/>
      <c r="E427" s="29"/>
      <c r="F427" s="29"/>
      <c r="G427" s="29"/>
      <c r="H427" s="29"/>
      <c r="I427" s="29"/>
      <c r="J427" s="29"/>
      <c r="K427" s="30">
        <f>AVERAGE(K426,K423,K406,K397,K356)</f>
        <v>0.10430569575724205</v>
      </c>
      <c r="L427" s="15" t="str">
        <f t="shared" si="198"/>
        <v>MUY BAJO</v>
      </c>
      <c r="M427" s="30">
        <f>AVERAGE(M426,M423,M406,M397,M356)</f>
        <v>0.16975952668617103</v>
      </c>
      <c r="N427" s="15" t="str">
        <f t="shared" si="199"/>
        <v>MUY BAJO</v>
      </c>
      <c r="O427" s="30">
        <f>AVERAGE(O426,O423,O406,O397,O356)</f>
        <v>4.1116884129963373E-2</v>
      </c>
      <c r="P427" s="15" t="str">
        <f t="shared" si="200"/>
        <v>MUY BAJO</v>
      </c>
      <c r="Q427" s="31">
        <f t="shared" ref="Q427:Z427" si="225">+Q426+Q423+Q406+Q397+Q356</f>
        <v>1136</v>
      </c>
      <c r="R427" s="31">
        <f t="shared" si="225"/>
        <v>19728</v>
      </c>
      <c r="S427" s="31">
        <f t="shared" si="225"/>
        <v>18592</v>
      </c>
      <c r="T427" s="31">
        <f t="shared" si="225"/>
        <v>1136</v>
      </c>
      <c r="U427" s="31">
        <f t="shared" si="225"/>
        <v>0</v>
      </c>
      <c r="V427" s="31">
        <f t="shared" si="225"/>
        <v>17896</v>
      </c>
      <c r="W427" s="31">
        <f t="shared" si="225"/>
        <v>9237</v>
      </c>
      <c r="X427" s="31">
        <f t="shared" si="225"/>
        <v>9641</v>
      </c>
      <c r="Y427" s="31" t="e">
        <f t="shared" si="225"/>
        <v>#DIV/0!</v>
      </c>
      <c r="Z427" s="31" t="e">
        <f t="shared" si="225"/>
        <v>#DIV/0!</v>
      </c>
      <c r="AA427" s="32"/>
      <c r="AC427" s="31">
        <v>19548</v>
      </c>
    </row>
    <row r="428" spans="1:29" ht="40.15" customHeight="1" x14ac:dyDescent="0.25">
      <c r="A428" s="28"/>
      <c r="B428" s="55" t="s">
        <v>57</v>
      </c>
      <c r="C428" s="55"/>
      <c r="D428" s="29"/>
      <c r="E428" s="29"/>
      <c r="F428" s="29"/>
      <c r="G428" s="29"/>
      <c r="H428" s="29"/>
      <c r="I428" s="29"/>
      <c r="J428" s="29"/>
      <c r="K428" s="30">
        <f>AVERAGE(K427,K343,K243,K123,K49)</f>
        <v>1.0597981711185471</v>
      </c>
      <c r="L428" s="15" t="str">
        <f t="shared" si="198"/>
        <v>MUY ALTO</v>
      </c>
      <c r="M428" s="30">
        <f>AVERAGE(M427,M343,M243,M123,M49)</f>
        <v>0.12026962454763923</v>
      </c>
      <c r="N428" s="15" t="str">
        <f t="shared" si="199"/>
        <v>MUY BAJO</v>
      </c>
      <c r="O428" s="30">
        <f>AVERAGE(O427,O343,O243,O123,O49)</f>
        <v>5.0037529337506784E-2</v>
      </c>
      <c r="P428" s="15" t="str">
        <f>IF(O428&lt;=0.2,"MUY BAJO",IF(AND(O428&gt;0.2,O428&lt;=0.4),"BAJO",IF(AND(O428&gt;0.4,O428&lt;=0.6),"MEDIO",IF(AND(O428&gt;0.6,O428&lt;=0.8),"ALTO","MUY ALTO"))))</f>
        <v>MUY BAJO</v>
      </c>
      <c r="Q428" s="31">
        <f t="shared" ref="Q428:Z428" si="226">+Q427+Q343+Q243+Q123+Q49</f>
        <v>3105</v>
      </c>
      <c r="R428" s="31">
        <f t="shared" si="226"/>
        <v>44345</v>
      </c>
      <c r="S428" s="31">
        <f t="shared" si="226"/>
        <v>41240</v>
      </c>
      <c r="T428" s="31">
        <f t="shared" si="226"/>
        <v>4871</v>
      </c>
      <c r="U428" s="31">
        <f t="shared" si="226"/>
        <v>0</v>
      </c>
      <c r="V428" s="31" t="e">
        <f t="shared" si="226"/>
        <v>#REF!</v>
      </c>
      <c r="W428" s="31" t="e">
        <f t="shared" si="226"/>
        <v>#REF!</v>
      </c>
      <c r="X428" s="31" t="e">
        <f t="shared" si="226"/>
        <v>#REF!</v>
      </c>
      <c r="Y428" s="31" t="e">
        <f t="shared" si="226"/>
        <v>#DIV/0!</v>
      </c>
      <c r="Z428" s="31" t="e">
        <f t="shared" si="226"/>
        <v>#DIV/0!</v>
      </c>
      <c r="AA428" s="32"/>
      <c r="AC428" s="31">
        <v>38928</v>
      </c>
    </row>
    <row r="429" spans="1:29" ht="21" hidden="1" x14ac:dyDescent="0.35">
      <c r="B429" s="41" t="s">
        <v>58</v>
      </c>
      <c r="C429" s="42">
        <f>+'[4]T-4 2020'!$L$37</f>
        <v>19723</v>
      </c>
      <c r="D429" s="43"/>
      <c r="E429" s="42"/>
      <c r="F429" s="42"/>
      <c r="G429" s="42"/>
      <c r="H429" s="43"/>
      <c r="I429" s="42"/>
      <c r="J429" s="42"/>
      <c r="M429" s="45" t="s">
        <v>59</v>
      </c>
      <c r="R429" s="46" t="s">
        <v>60</v>
      </c>
      <c r="T429" s="46"/>
    </row>
    <row r="430" spans="1:29" hidden="1" x14ac:dyDescent="0.25">
      <c r="B430" s="41" t="s">
        <v>61</v>
      </c>
      <c r="C430" s="42">
        <f>+T428+'[5]T1-2021'!$O$37</f>
        <v>9767</v>
      </c>
      <c r="D430" s="43"/>
      <c r="E430" s="42"/>
      <c r="F430" s="42"/>
      <c r="G430" s="42"/>
      <c r="H430" s="43"/>
      <c r="I430" s="42"/>
      <c r="J430" s="42"/>
      <c r="R430" s="47" t="s">
        <v>62</v>
      </c>
      <c r="S430" s="48">
        <v>111.41</v>
      </c>
      <c r="W430" s="46" t="str">
        <f>+R430</f>
        <v>Dic. 2021</v>
      </c>
      <c r="X430" s="48">
        <f>+S430</f>
        <v>111.41</v>
      </c>
      <c r="Y430" s="46" t="s">
        <v>63</v>
      </c>
      <c r="Z430" s="48">
        <f>+X430</f>
        <v>111.41</v>
      </c>
      <c r="AA430" s="48"/>
    </row>
    <row r="431" spans="1:29" x14ac:dyDescent="0.25">
      <c r="B431" s="41" t="s">
        <v>64</v>
      </c>
      <c r="C431" s="42">
        <f>+C429+C430</f>
        <v>29490</v>
      </c>
      <c r="D431" s="43"/>
      <c r="E431" s="42"/>
      <c r="F431" s="42"/>
      <c r="G431" s="42"/>
      <c r="H431" s="43"/>
      <c r="I431" s="42"/>
      <c r="J431" s="42"/>
      <c r="R431" s="47">
        <v>44621</v>
      </c>
      <c r="S431" s="49">
        <v>116.26</v>
      </c>
      <c r="Y431" s="47">
        <f>+S432</f>
        <v>0</v>
      </c>
      <c r="Z431" s="48">
        <f>+T432</f>
        <v>0</v>
      </c>
      <c r="AA431" s="48"/>
    </row>
    <row r="432" spans="1:29" x14ac:dyDescent="0.25">
      <c r="S432" s="47"/>
      <c r="T432" s="48"/>
    </row>
    <row r="433" spans="17:24" x14ac:dyDescent="0.25">
      <c r="R433" s="50"/>
      <c r="S433" s="51"/>
      <c r="T433" s="51"/>
    </row>
    <row r="434" spans="17:24" x14ac:dyDescent="0.25">
      <c r="Q434" s="51"/>
      <c r="R434" s="51"/>
      <c r="S434" s="51"/>
      <c r="T434" s="51"/>
      <c r="X434" s="51" t="e">
        <f>+X428+Z428</f>
        <v>#REF!</v>
      </c>
    </row>
    <row r="435" spans="17:24" x14ac:dyDescent="0.25">
      <c r="Q435" s="51"/>
      <c r="R435" s="51"/>
      <c r="S435" s="51"/>
      <c r="T435" s="51"/>
    </row>
  </sheetData>
  <autoFilter ref="B2:C431">
    <filterColumn colId="0" showButton="0">
      <customFilters>
        <customFilter val="TOTAL*"/>
      </customFilters>
    </filterColumn>
  </autoFilter>
  <mergeCells count="444"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  <mergeCell ref="O2:P3"/>
    <mergeCell ref="Q2:U2"/>
    <mergeCell ref="W2:X2"/>
    <mergeCell ref="Y2:Z2"/>
    <mergeCell ref="A4:A48"/>
    <mergeCell ref="B4:C4"/>
    <mergeCell ref="B5:C5"/>
    <mergeCell ref="B6:C6"/>
    <mergeCell ref="B7:C7"/>
    <mergeCell ref="B8:C8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C44"/>
    <mergeCell ref="B33:C33"/>
    <mergeCell ref="B34:C34"/>
    <mergeCell ref="B35:C35"/>
    <mergeCell ref="B36:C36"/>
    <mergeCell ref="B37:C37"/>
    <mergeCell ref="B38:C38"/>
    <mergeCell ref="B45:C45"/>
    <mergeCell ref="B46:C46"/>
    <mergeCell ref="B47:C47"/>
    <mergeCell ref="B48:C48"/>
    <mergeCell ref="B49:C49"/>
    <mergeCell ref="A50:A122"/>
    <mergeCell ref="B50:C50"/>
    <mergeCell ref="B51:C51"/>
    <mergeCell ref="B52:C52"/>
    <mergeCell ref="B53:C53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A124:A242"/>
    <mergeCell ref="B124:C124"/>
    <mergeCell ref="B125:C125"/>
    <mergeCell ref="B126:C126"/>
    <mergeCell ref="B127:C127"/>
    <mergeCell ref="B128:C128"/>
    <mergeCell ref="B114:C114"/>
    <mergeCell ref="B115:C115"/>
    <mergeCell ref="B116:C116"/>
    <mergeCell ref="B117:C117"/>
    <mergeCell ref="B118:C118"/>
    <mergeCell ref="B119:C119"/>
    <mergeCell ref="B129:C129"/>
    <mergeCell ref="B130:C130"/>
    <mergeCell ref="B131:C131"/>
    <mergeCell ref="B132:C132"/>
    <mergeCell ref="B133:C133"/>
    <mergeCell ref="B134:C134"/>
    <mergeCell ref="B120:C120"/>
    <mergeCell ref="B121:C121"/>
    <mergeCell ref="B122:C122"/>
    <mergeCell ref="B123:C123"/>
    <mergeCell ref="B141:C141"/>
    <mergeCell ref="B142:C142"/>
    <mergeCell ref="B143:C143"/>
    <mergeCell ref="B144:C144"/>
    <mergeCell ref="B145:C145"/>
    <mergeCell ref="B146:C146"/>
    <mergeCell ref="B135:C135"/>
    <mergeCell ref="B136:C136"/>
    <mergeCell ref="B137:C137"/>
    <mergeCell ref="B138:C138"/>
    <mergeCell ref="B139:C139"/>
    <mergeCell ref="B140:C140"/>
    <mergeCell ref="B153:C153"/>
    <mergeCell ref="B154:C154"/>
    <mergeCell ref="B155:C155"/>
    <mergeCell ref="B156:C156"/>
    <mergeCell ref="B157:C157"/>
    <mergeCell ref="B158:C158"/>
    <mergeCell ref="B147:C147"/>
    <mergeCell ref="B148:C148"/>
    <mergeCell ref="B149:C149"/>
    <mergeCell ref="B150:C150"/>
    <mergeCell ref="B151:C151"/>
    <mergeCell ref="B152:C152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77:C177"/>
    <mergeCell ref="B178:C178"/>
    <mergeCell ref="B179:C179"/>
    <mergeCell ref="B180:C180"/>
    <mergeCell ref="B181:C181"/>
    <mergeCell ref="B182:C182"/>
    <mergeCell ref="B171:C171"/>
    <mergeCell ref="B172:C172"/>
    <mergeCell ref="B173:C173"/>
    <mergeCell ref="B174:C174"/>
    <mergeCell ref="B175:C175"/>
    <mergeCell ref="B176:C176"/>
    <mergeCell ref="B189:C189"/>
    <mergeCell ref="B190:C190"/>
    <mergeCell ref="B191:C191"/>
    <mergeCell ref="B192:C192"/>
    <mergeCell ref="B193:C193"/>
    <mergeCell ref="B194:C194"/>
    <mergeCell ref="B183:C183"/>
    <mergeCell ref="B184:C184"/>
    <mergeCell ref="B185:C185"/>
    <mergeCell ref="B186:C186"/>
    <mergeCell ref="B187:C187"/>
    <mergeCell ref="B188:C188"/>
    <mergeCell ref="B201:C201"/>
    <mergeCell ref="B202:C202"/>
    <mergeCell ref="B203:C203"/>
    <mergeCell ref="B204:C204"/>
    <mergeCell ref="B205:C205"/>
    <mergeCell ref="B206:C206"/>
    <mergeCell ref="B195:C195"/>
    <mergeCell ref="B196:C196"/>
    <mergeCell ref="B197:C197"/>
    <mergeCell ref="B198:C198"/>
    <mergeCell ref="B199:C199"/>
    <mergeCell ref="B200:C200"/>
    <mergeCell ref="B213:C213"/>
    <mergeCell ref="B214:C214"/>
    <mergeCell ref="B215:C215"/>
    <mergeCell ref="B216:C216"/>
    <mergeCell ref="B217:C217"/>
    <mergeCell ref="B218:C218"/>
    <mergeCell ref="B207:C207"/>
    <mergeCell ref="B208:C208"/>
    <mergeCell ref="B209:C209"/>
    <mergeCell ref="B210:C210"/>
    <mergeCell ref="B211:C211"/>
    <mergeCell ref="B212:C212"/>
    <mergeCell ref="B225:C225"/>
    <mergeCell ref="B226:C226"/>
    <mergeCell ref="B227:C227"/>
    <mergeCell ref="B228:C228"/>
    <mergeCell ref="B229:C229"/>
    <mergeCell ref="B230:C230"/>
    <mergeCell ref="B219:C219"/>
    <mergeCell ref="B220:C220"/>
    <mergeCell ref="B221:C221"/>
    <mergeCell ref="B222:C222"/>
    <mergeCell ref="B223:C223"/>
    <mergeCell ref="B224:C224"/>
    <mergeCell ref="B237:C237"/>
    <mergeCell ref="B238:C238"/>
    <mergeCell ref="B239:C239"/>
    <mergeCell ref="B240:C240"/>
    <mergeCell ref="B241:C241"/>
    <mergeCell ref="B242:C242"/>
    <mergeCell ref="B231:C231"/>
    <mergeCell ref="B232:C232"/>
    <mergeCell ref="B233:C233"/>
    <mergeCell ref="B234:C234"/>
    <mergeCell ref="B235:C235"/>
    <mergeCell ref="B236:C236"/>
    <mergeCell ref="B252:C252"/>
    <mergeCell ref="B253:C253"/>
    <mergeCell ref="B254:C254"/>
    <mergeCell ref="B255:C255"/>
    <mergeCell ref="B256:C256"/>
    <mergeCell ref="B257:C257"/>
    <mergeCell ref="B243:C243"/>
    <mergeCell ref="A244:A342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51:C351"/>
    <mergeCell ref="B352:C352"/>
    <mergeCell ref="B353:C353"/>
    <mergeCell ref="B354:C354"/>
    <mergeCell ref="B355:C355"/>
    <mergeCell ref="B356:C356"/>
    <mergeCell ref="B342:C342"/>
    <mergeCell ref="B343:C343"/>
    <mergeCell ref="A344:A427"/>
    <mergeCell ref="B344:C344"/>
    <mergeCell ref="B345:C345"/>
    <mergeCell ref="B346:C346"/>
    <mergeCell ref="B347:C347"/>
    <mergeCell ref="B348:C348"/>
    <mergeCell ref="B349:C349"/>
    <mergeCell ref="B350:C350"/>
    <mergeCell ref="B363:C363"/>
    <mergeCell ref="B364:C364"/>
    <mergeCell ref="B365:C365"/>
    <mergeCell ref="B366:C366"/>
    <mergeCell ref="B367:C367"/>
    <mergeCell ref="B368:C368"/>
    <mergeCell ref="B357:C357"/>
    <mergeCell ref="B358:C358"/>
    <mergeCell ref="B359:C359"/>
    <mergeCell ref="B360:C360"/>
    <mergeCell ref="B361:C361"/>
    <mergeCell ref="B362:C362"/>
    <mergeCell ref="B375:C375"/>
    <mergeCell ref="B376:C376"/>
    <mergeCell ref="B377:C377"/>
    <mergeCell ref="B378:C378"/>
    <mergeCell ref="B379:C379"/>
    <mergeCell ref="B380:C380"/>
    <mergeCell ref="B369:C369"/>
    <mergeCell ref="B370:C370"/>
    <mergeCell ref="B371:C371"/>
    <mergeCell ref="B372:C372"/>
    <mergeCell ref="B373:C373"/>
    <mergeCell ref="B374:C374"/>
    <mergeCell ref="B387:C387"/>
    <mergeCell ref="B388:C388"/>
    <mergeCell ref="B389:C389"/>
    <mergeCell ref="B390:C390"/>
    <mergeCell ref="B391:C391"/>
    <mergeCell ref="B392:C392"/>
    <mergeCell ref="B381:C381"/>
    <mergeCell ref="B382:C382"/>
    <mergeCell ref="B383:C383"/>
    <mergeCell ref="B384:C384"/>
    <mergeCell ref="B385:C385"/>
    <mergeCell ref="B386:C386"/>
    <mergeCell ref="B399:C399"/>
    <mergeCell ref="B400:C400"/>
    <mergeCell ref="B401:C401"/>
    <mergeCell ref="B402:C402"/>
    <mergeCell ref="B403:C403"/>
    <mergeCell ref="B404:C404"/>
    <mergeCell ref="B393:C393"/>
    <mergeCell ref="B394:C394"/>
    <mergeCell ref="B395:C395"/>
    <mergeCell ref="B396:C396"/>
    <mergeCell ref="B397:C397"/>
    <mergeCell ref="B398:C398"/>
    <mergeCell ref="B411:C411"/>
    <mergeCell ref="B412:C412"/>
    <mergeCell ref="B413:C413"/>
    <mergeCell ref="B414:C414"/>
    <mergeCell ref="B415:C415"/>
    <mergeCell ref="B416:C416"/>
    <mergeCell ref="B405:C405"/>
    <mergeCell ref="B406:C406"/>
    <mergeCell ref="B407:C407"/>
    <mergeCell ref="B408:C408"/>
    <mergeCell ref="B409:C409"/>
    <mergeCell ref="B410:C410"/>
    <mergeCell ref="B423:C423"/>
    <mergeCell ref="B424:C424"/>
    <mergeCell ref="B425:C425"/>
    <mergeCell ref="B426:C426"/>
    <mergeCell ref="B427:C427"/>
    <mergeCell ref="B428:C428"/>
    <mergeCell ref="B417:C417"/>
    <mergeCell ref="B418:C418"/>
    <mergeCell ref="B419:C419"/>
    <mergeCell ref="B420:C420"/>
    <mergeCell ref="B421:C421"/>
    <mergeCell ref="B422:C422"/>
  </mergeCells>
  <conditionalFormatting sqref="N49 N59 N80 N110 N113 N115 N122:N123 N131 N184 N227 N237 N278 N294 N305 N321 N342:N343 N356 N397 N406 N423 N426:N428 N242:N243 L243 P243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7 N278 N294 N305 N321 N342:N343 N356 N397 N406 N423 N426:N428 N242:N243 L243 P243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7 N278 N294 N305 N321 N342:N343 N356 N397 N406 N423 N426:N428 P4:P10 L4:L10 N4:N10 N242:N243 L243 P243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7 N278 N294 N305 N321 N342:N343 N356 N397 N406 N423 N426:N428 N242:N243 L243 P243">
    <cfRule type="containsText" dxfId="471" priority="476" operator="containsText" text="BAJO">
      <formula>NOT(ISERROR(SEARCH("BAJO",L35)))</formula>
    </cfRule>
  </conditionalFormatting>
  <conditionalFormatting sqref="N242">
    <cfRule type="containsText" dxfId="470" priority="470" operator="containsText" text="MEDIO">
      <formula>NOT(ISERROR(SEARCH("MEDIO",N242)))</formula>
    </cfRule>
    <cfRule type="containsText" dxfId="469" priority="471" operator="containsText" text="BAJO">
      <formula>NOT(ISERROR(SEARCH("BAJO",N242)))</formula>
    </cfRule>
  </conditionalFormatting>
  <conditionalFormatting sqref="P12 P29 P35 P39 P48:P49 P59 P80 P110 P113 P115 P122:P123 P131 P184 P227 P237 P242 P278 P294 P305 P321 P342:P343 P356 P397 P406 P423 P426:P428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7 N242 N278 N294 N305 N321 N342:N343 N356 N397 N406 N423 N426:N428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7 L242 L278 L294 L305 L321 L342:L343 L356 L397 L406 L423 L426:L428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7 L242 L278 L294 L305 L321 L342:L343 L356 L397 L406 L423 L426:L428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7 L242 L278 L294 L305 L321 L342:L343 L356 L397 L406 L423 L426:L428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7 L242 L278 L294 L305 L321 L342:L343 L356 L397 L406 L423 L426:L428">
    <cfRule type="containsText" dxfId="447" priority="457" operator="containsText" text="BAJO">
      <formula>NOT(ISERROR(SEARCH("BAJO",L35)))</formula>
    </cfRule>
  </conditionalFormatting>
  <conditionalFormatting sqref="L242">
    <cfRule type="containsText" dxfId="446" priority="451" operator="containsText" text="MEDIO">
      <formula>NOT(ISERROR(SEARCH("MEDIO",L242)))</formula>
    </cfRule>
    <cfRule type="containsText" dxfId="445" priority="452" operator="containsText" text="BAJO">
      <formula>NOT(ISERROR(SEARCH("BAJO",L242)))</formula>
    </cfRule>
  </conditionalFormatting>
  <conditionalFormatting sqref="L12 L29 L35 L39 L48:L49 L59 L80 L110 L113 L115 L122:L123 L131 L184 L227 L237 L242 L278 L294 L305 L321 L342:L343 L356 L397 L406 L423 L426:L428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7 P242 P278 P294 P305 P321 P342:P343 P356 P397 P406 P423 P426:P428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7 P242 P278 P294 P305 P321 P342:P343 P356 P397 P406 P423 P426:P428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7 P242 P278 P294 P305 P321 P342:P343 P356 P397 P406 P423 P426:P428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7 P242 P278 P294 P305 P321 P342:P343 P356 P397 P406 P423 P426:P428">
    <cfRule type="containsText" dxfId="428" priority="438" operator="containsText" text="BAJO">
      <formula>NOT(ISERROR(SEARCH("BAJO",P35)))</formula>
    </cfRule>
  </conditionalFormatting>
  <conditionalFormatting sqref="P242">
    <cfRule type="containsText" dxfId="427" priority="432" operator="containsText" text="MEDIO">
      <formula>NOT(ISERROR(SEARCH("MEDIO",P242)))</formula>
    </cfRule>
    <cfRule type="containsText" dxfId="426" priority="433" operator="containsText" text="BAJO">
      <formula>NOT(ISERROR(SEARCH("BAJO",P242)))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6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6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6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8:P241">
    <cfRule type="containsText" dxfId="200" priority="187" operator="containsText" text="MUY BAJO">
      <formula>NOT(ISERROR(SEARCH("MUY BAJO",P238)))</formula>
    </cfRule>
    <cfRule type="containsText" dxfId="199" priority="188" operator="containsText" text="MUY ALTO">
      <formula>NOT(ISERROR(SEARCH("MUY ALTO",P238)))</formula>
    </cfRule>
    <cfRule type="containsText" dxfId="198" priority="189" operator="containsText" text="ALTO">
      <formula>NOT(ISERROR(SEARCH("ALTO",P238)))</formula>
    </cfRule>
    <cfRule type="containsText" dxfId="197" priority="190" operator="containsText" text="MEDIO">
      <formula>NOT(ISERROR(SEARCH("MEDIO",P238)))</formula>
    </cfRule>
    <cfRule type="containsText" dxfId="196" priority="191" operator="containsText" text="BAJO">
      <formula>NOT(ISERROR(SEARCH("BAJO",P238)))</formula>
    </cfRule>
  </conditionalFormatting>
  <conditionalFormatting sqref="N238:N241">
    <cfRule type="containsText" dxfId="195" priority="197" operator="containsText" text="MUY BAJO">
      <formula>NOT(ISERROR(SEARCH("MUY BAJO",N238)))</formula>
    </cfRule>
    <cfRule type="containsText" dxfId="194" priority="198" operator="containsText" text="MUY ALTO">
      <formula>NOT(ISERROR(SEARCH("MUY ALTO",N238)))</formula>
    </cfRule>
    <cfRule type="containsText" dxfId="193" priority="199" operator="containsText" text="ALTO">
      <formula>NOT(ISERROR(SEARCH("ALTO",N238)))</formula>
    </cfRule>
    <cfRule type="containsText" dxfId="192" priority="200" operator="containsText" text="MEDIO">
      <formula>NOT(ISERROR(SEARCH("MEDIO",N238)))</formula>
    </cfRule>
    <cfRule type="containsText" dxfId="191" priority="201" operator="containsText" text="BAJO">
      <formula>NOT(ISERROR(SEARCH("BAJO",N238)))</formula>
    </cfRule>
  </conditionalFormatting>
  <conditionalFormatting sqref="L238:L241">
    <cfRule type="containsText" dxfId="190" priority="192" operator="containsText" text="MUY BAJO">
      <formula>NOT(ISERROR(SEARCH("MUY BAJO",L238)))</formula>
    </cfRule>
    <cfRule type="containsText" dxfId="189" priority="193" operator="containsText" text="MUY ALTO">
      <formula>NOT(ISERROR(SEARCH("MUY ALTO",L238)))</formula>
    </cfRule>
    <cfRule type="containsText" dxfId="188" priority="194" operator="containsText" text="ALTO">
      <formula>NOT(ISERROR(SEARCH("ALTO",L238)))</formula>
    </cfRule>
    <cfRule type="containsText" dxfId="187" priority="195" operator="containsText" text="MEDIO">
      <formula>NOT(ISERROR(SEARCH("MEDIO",L238)))</formula>
    </cfRule>
    <cfRule type="containsText" dxfId="186" priority="196" operator="containsText" text="BAJO">
      <formula>NOT(ISERROR(SEARCH("BAJO",L238)))</formula>
    </cfRule>
  </conditionalFormatting>
  <conditionalFormatting sqref="P244:P277">
    <cfRule type="containsText" dxfId="185" priority="172" operator="containsText" text="MUY BAJO">
      <formula>NOT(ISERROR(SEARCH("MUY BAJO",P244)))</formula>
    </cfRule>
    <cfRule type="containsText" dxfId="184" priority="173" operator="containsText" text="MUY ALTO">
      <formula>NOT(ISERROR(SEARCH("MUY ALTO",P244)))</formula>
    </cfRule>
    <cfRule type="containsText" dxfId="183" priority="174" operator="containsText" text="ALTO">
      <formula>NOT(ISERROR(SEARCH("ALTO",P244)))</formula>
    </cfRule>
    <cfRule type="containsText" dxfId="182" priority="175" operator="containsText" text="MEDIO">
      <formula>NOT(ISERROR(SEARCH("MEDIO",P244)))</formula>
    </cfRule>
    <cfRule type="containsText" dxfId="181" priority="176" operator="containsText" text="BAJO">
      <formula>NOT(ISERROR(SEARCH("BAJO",P244)))</formula>
    </cfRule>
  </conditionalFormatting>
  <conditionalFormatting sqref="N244:N277">
    <cfRule type="containsText" dxfId="180" priority="182" operator="containsText" text="MUY BAJO">
      <formula>NOT(ISERROR(SEARCH("MUY BAJO",N244)))</formula>
    </cfRule>
    <cfRule type="containsText" dxfId="179" priority="183" operator="containsText" text="MUY ALTO">
      <formula>NOT(ISERROR(SEARCH("MUY ALTO",N244)))</formula>
    </cfRule>
    <cfRule type="containsText" dxfId="178" priority="184" operator="containsText" text="ALTO">
      <formula>NOT(ISERROR(SEARCH("ALTO",N244)))</formula>
    </cfRule>
    <cfRule type="containsText" dxfId="177" priority="185" operator="containsText" text="MEDIO">
      <formula>NOT(ISERROR(SEARCH("MEDIO",N244)))</formula>
    </cfRule>
    <cfRule type="containsText" dxfId="176" priority="186" operator="containsText" text="BAJO">
      <formula>NOT(ISERROR(SEARCH("BAJO",N244)))</formula>
    </cfRule>
  </conditionalFormatting>
  <conditionalFormatting sqref="L244:L277">
    <cfRule type="containsText" dxfId="175" priority="177" operator="containsText" text="MUY BAJO">
      <formula>NOT(ISERROR(SEARCH("MUY BAJO",L244)))</formula>
    </cfRule>
    <cfRule type="containsText" dxfId="174" priority="178" operator="containsText" text="MUY ALTO">
      <formula>NOT(ISERROR(SEARCH("MUY ALTO",L244)))</formula>
    </cfRule>
    <cfRule type="containsText" dxfId="173" priority="179" operator="containsText" text="ALTO">
      <formula>NOT(ISERROR(SEARCH("ALTO",L244)))</formula>
    </cfRule>
    <cfRule type="containsText" dxfId="172" priority="180" operator="containsText" text="MEDIO">
      <formula>NOT(ISERROR(SEARCH("MEDIO",L244)))</formula>
    </cfRule>
    <cfRule type="containsText" dxfId="171" priority="181" operator="containsText" text="BAJO">
      <formula>NOT(ISERROR(SEARCH("BAJO",L244)))</formula>
    </cfRule>
  </conditionalFormatting>
  <conditionalFormatting sqref="P279:P293">
    <cfRule type="containsText" dxfId="170" priority="157" operator="containsText" text="MUY BAJO">
      <formula>NOT(ISERROR(SEARCH("MUY BAJO",P279)))</formula>
    </cfRule>
    <cfRule type="containsText" dxfId="169" priority="158" operator="containsText" text="MUY ALTO">
      <formula>NOT(ISERROR(SEARCH("MUY ALTO",P279)))</formula>
    </cfRule>
    <cfRule type="containsText" dxfId="168" priority="159" operator="containsText" text="ALTO">
      <formula>NOT(ISERROR(SEARCH("ALTO",P279)))</formula>
    </cfRule>
    <cfRule type="containsText" dxfId="167" priority="160" operator="containsText" text="MEDIO">
      <formula>NOT(ISERROR(SEARCH("MEDIO",P279)))</formula>
    </cfRule>
    <cfRule type="containsText" dxfId="166" priority="161" operator="containsText" text="BAJO">
      <formula>NOT(ISERROR(SEARCH("BAJO",P279)))</formula>
    </cfRule>
  </conditionalFormatting>
  <conditionalFormatting sqref="N279:N293">
    <cfRule type="containsText" dxfId="165" priority="167" operator="containsText" text="MUY BAJO">
      <formula>NOT(ISERROR(SEARCH("MUY BAJO",N279)))</formula>
    </cfRule>
    <cfRule type="containsText" dxfId="164" priority="168" operator="containsText" text="MUY ALTO">
      <formula>NOT(ISERROR(SEARCH("MUY ALTO",N279)))</formula>
    </cfRule>
    <cfRule type="containsText" dxfId="163" priority="169" operator="containsText" text="ALTO">
      <formula>NOT(ISERROR(SEARCH("ALTO",N279)))</formula>
    </cfRule>
    <cfRule type="containsText" dxfId="162" priority="170" operator="containsText" text="MEDIO">
      <formula>NOT(ISERROR(SEARCH("MEDIO",N279)))</formula>
    </cfRule>
    <cfRule type="containsText" dxfId="161" priority="171" operator="containsText" text="BAJO">
      <formula>NOT(ISERROR(SEARCH("BAJO",N279)))</formula>
    </cfRule>
  </conditionalFormatting>
  <conditionalFormatting sqref="L279:L293">
    <cfRule type="containsText" dxfId="160" priority="162" operator="containsText" text="MUY BAJO">
      <formula>NOT(ISERROR(SEARCH("MUY BAJO",L279)))</formula>
    </cfRule>
    <cfRule type="containsText" dxfId="159" priority="163" operator="containsText" text="MUY ALTO">
      <formula>NOT(ISERROR(SEARCH("MUY ALTO",L279)))</formula>
    </cfRule>
    <cfRule type="containsText" dxfId="158" priority="164" operator="containsText" text="ALTO">
      <formula>NOT(ISERROR(SEARCH("ALTO",L279)))</formula>
    </cfRule>
    <cfRule type="containsText" dxfId="157" priority="165" operator="containsText" text="MEDIO">
      <formula>NOT(ISERROR(SEARCH("MEDIO",L279)))</formula>
    </cfRule>
    <cfRule type="containsText" dxfId="156" priority="166" operator="containsText" text="BAJO">
      <formula>NOT(ISERROR(SEARCH("BAJO",L279)))</formula>
    </cfRule>
  </conditionalFormatting>
  <conditionalFormatting sqref="P295:P304">
    <cfRule type="containsText" dxfId="155" priority="142" operator="containsText" text="MUY BAJO">
      <formula>NOT(ISERROR(SEARCH("MUY BAJO",P295)))</formula>
    </cfRule>
    <cfRule type="containsText" dxfId="154" priority="143" operator="containsText" text="MUY ALTO">
      <formula>NOT(ISERROR(SEARCH("MUY ALTO",P295)))</formula>
    </cfRule>
    <cfRule type="containsText" dxfId="153" priority="144" operator="containsText" text="ALTO">
      <formula>NOT(ISERROR(SEARCH("ALTO",P295)))</formula>
    </cfRule>
    <cfRule type="containsText" dxfId="152" priority="145" operator="containsText" text="MEDIO">
      <formula>NOT(ISERROR(SEARCH("MEDIO",P295)))</formula>
    </cfRule>
    <cfRule type="containsText" dxfId="151" priority="146" operator="containsText" text="BAJO">
      <formula>NOT(ISERROR(SEARCH("BAJO",P295)))</formula>
    </cfRule>
  </conditionalFormatting>
  <conditionalFormatting sqref="N295:N304">
    <cfRule type="containsText" dxfId="150" priority="152" operator="containsText" text="MUY BAJO">
      <formula>NOT(ISERROR(SEARCH("MUY BAJO",N295)))</formula>
    </cfRule>
    <cfRule type="containsText" dxfId="149" priority="153" operator="containsText" text="MUY ALTO">
      <formula>NOT(ISERROR(SEARCH("MUY ALTO",N295)))</formula>
    </cfRule>
    <cfRule type="containsText" dxfId="148" priority="154" operator="containsText" text="ALTO">
      <formula>NOT(ISERROR(SEARCH("ALTO",N295)))</formula>
    </cfRule>
    <cfRule type="containsText" dxfId="147" priority="155" operator="containsText" text="MEDIO">
      <formula>NOT(ISERROR(SEARCH("MEDIO",N295)))</formula>
    </cfRule>
    <cfRule type="containsText" dxfId="146" priority="156" operator="containsText" text="BAJO">
      <formula>NOT(ISERROR(SEARCH("BAJO",N295)))</formula>
    </cfRule>
  </conditionalFormatting>
  <conditionalFormatting sqref="L295:L304">
    <cfRule type="containsText" dxfId="145" priority="147" operator="containsText" text="MUY BAJO">
      <formula>NOT(ISERROR(SEARCH("MUY BAJO",L295)))</formula>
    </cfRule>
    <cfRule type="containsText" dxfId="144" priority="148" operator="containsText" text="MUY ALTO">
      <formula>NOT(ISERROR(SEARCH("MUY ALTO",L295)))</formula>
    </cfRule>
    <cfRule type="containsText" dxfId="143" priority="149" operator="containsText" text="ALTO">
      <formula>NOT(ISERROR(SEARCH("ALTO",L295)))</formula>
    </cfRule>
    <cfRule type="containsText" dxfId="142" priority="150" operator="containsText" text="MEDIO">
      <formula>NOT(ISERROR(SEARCH("MEDIO",L295)))</formula>
    </cfRule>
    <cfRule type="containsText" dxfId="141" priority="151" operator="containsText" text="BAJO">
      <formula>NOT(ISERROR(SEARCH("BAJO",L295)))</formula>
    </cfRule>
  </conditionalFormatting>
  <conditionalFormatting sqref="P306:P320">
    <cfRule type="containsText" dxfId="140" priority="127" operator="containsText" text="MUY BAJO">
      <formula>NOT(ISERROR(SEARCH("MUY BAJO",P306)))</formula>
    </cfRule>
    <cfRule type="containsText" dxfId="139" priority="128" operator="containsText" text="MUY ALTO">
      <formula>NOT(ISERROR(SEARCH("MUY ALTO",P306)))</formula>
    </cfRule>
    <cfRule type="containsText" dxfId="138" priority="129" operator="containsText" text="ALTO">
      <formula>NOT(ISERROR(SEARCH("ALTO",P306)))</formula>
    </cfRule>
    <cfRule type="containsText" dxfId="137" priority="130" operator="containsText" text="MEDIO">
      <formula>NOT(ISERROR(SEARCH("MEDIO",P306)))</formula>
    </cfRule>
    <cfRule type="containsText" dxfId="136" priority="131" operator="containsText" text="BAJO">
      <formula>NOT(ISERROR(SEARCH("BAJO",P306)))</formula>
    </cfRule>
  </conditionalFormatting>
  <conditionalFormatting sqref="N306:N320">
    <cfRule type="containsText" dxfId="135" priority="137" operator="containsText" text="MUY BAJO">
      <formula>NOT(ISERROR(SEARCH("MUY BAJO",N306)))</formula>
    </cfRule>
    <cfRule type="containsText" dxfId="134" priority="138" operator="containsText" text="MUY ALTO">
      <formula>NOT(ISERROR(SEARCH("MUY ALTO",N306)))</formula>
    </cfRule>
    <cfRule type="containsText" dxfId="133" priority="139" operator="containsText" text="ALTO">
      <formula>NOT(ISERROR(SEARCH("ALTO",N306)))</formula>
    </cfRule>
    <cfRule type="containsText" dxfId="132" priority="140" operator="containsText" text="MEDIO">
      <formula>NOT(ISERROR(SEARCH("MEDIO",N306)))</formula>
    </cfRule>
    <cfRule type="containsText" dxfId="131" priority="141" operator="containsText" text="BAJO">
      <formula>NOT(ISERROR(SEARCH("BAJO",N306)))</formula>
    </cfRule>
  </conditionalFormatting>
  <conditionalFormatting sqref="L306:L320">
    <cfRule type="containsText" dxfId="130" priority="132" operator="containsText" text="MUY BAJO">
      <formula>NOT(ISERROR(SEARCH("MUY BAJO",L306)))</formula>
    </cfRule>
    <cfRule type="containsText" dxfId="129" priority="133" operator="containsText" text="MUY ALTO">
      <formula>NOT(ISERROR(SEARCH("MUY ALTO",L306)))</formula>
    </cfRule>
    <cfRule type="containsText" dxfId="128" priority="134" operator="containsText" text="ALTO">
      <formula>NOT(ISERROR(SEARCH("ALTO",L306)))</formula>
    </cfRule>
    <cfRule type="containsText" dxfId="127" priority="135" operator="containsText" text="MEDIO">
      <formula>NOT(ISERROR(SEARCH("MEDIO",L306)))</formula>
    </cfRule>
    <cfRule type="containsText" dxfId="126" priority="136" operator="containsText" text="BAJO">
      <formula>NOT(ISERROR(SEARCH("BAJO",L306)))</formula>
    </cfRule>
  </conditionalFormatting>
  <conditionalFormatting sqref="P322:P341">
    <cfRule type="containsText" dxfId="125" priority="112" operator="containsText" text="MUY BAJO">
      <formula>NOT(ISERROR(SEARCH("MUY BAJO",P322)))</formula>
    </cfRule>
    <cfRule type="containsText" dxfId="124" priority="113" operator="containsText" text="MUY ALTO">
      <formula>NOT(ISERROR(SEARCH("MUY ALTO",P322)))</formula>
    </cfRule>
    <cfRule type="containsText" dxfId="123" priority="114" operator="containsText" text="ALTO">
      <formula>NOT(ISERROR(SEARCH("ALTO",P322)))</formula>
    </cfRule>
    <cfRule type="containsText" dxfId="122" priority="115" operator="containsText" text="MEDIO">
      <formula>NOT(ISERROR(SEARCH("MEDIO",P322)))</formula>
    </cfRule>
    <cfRule type="containsText" dxfId="121" priority="116" operator="containsText" text="BAJO">
      <formula>NOT(ISERROR(SEARCH("BAJO",P322)))</formula>
    </cfRule>
  </conditionalFormatting>
  <conditionalFormatting sqref="N322:N341">
    <cfRule type="containsText" dxfId="120" priority="122" operator="containsText" text="MUY BAJO">
      <formula>NOT(ISERROR(SEARCH("MUY BAJO",N322)))</formula>
    </cfRule>
    <cfRule type="containsText" dxfId="119" priority="123" operator="containsText" text="MUY ALTO">
      <formula>NOT(ISERROR(SEARCH("MUY ALTO",N322)))</formula>
    </cfRule>
    <cfRule type="containsText" dxfId="118" priority="124" operator="containsText" text="ALTO">
      <formula>NOT(ISERROR(SEARCH("ALTO",N322)))</formula>
    </cfRule>
    <cfRule type="containsText" dxfId="117" priority="125" operator="containsText" text="MEDIO">
      <formula>NOT(ISERROR(SEARCH("MEDIO",N322)))</formula>
    </cfRule>
    <cfRule type="containsText" dxfId="116" priority="126" operator="containsText" text="BAJO">
      <formula>NOT(ISERROR(SEARCH("BAJO",N322)))</formula>
    </cfRule>
  </conditionalFormatting>
  <conditionalFormatting sqref="L322:L341">
    <cfRule type="containsText" dxfId="115" priority="117" operator="containsText" text="MUY BAJO">
      <formula>NOT(ISERROR(SEARCH("MUY BAJO",L322)))</formula>
    </cfRule>
    <cfRule type="containsText" dxfId="114" priority="118" operator="containsText" text="MUY ALTO">
      <formula>NOT(ISERROR(SEARCH("MUY ALTO",L322)))</formula>
    </cfRule>
    <cfRule type="containsText" dxfId="113" priority="119" operator="containsText" text="ALTO">
      <formula>NOT(ISERROR(SEARCH("ALTO",L322)))</formula>
    </cfRule>
    <cfRule type="containsText" dxfId="112" priority="120" operator="containsText" text="MEDIO">
      <formula>NOT(ISERROR(SEARCH("MEDIO",L322)))</formula>
    </cfRule>
    <cfRule type="containsText" dxfId="111" priority="121" operator="containsText" text="BAJO">
      <formula>NOT(ISERROR(SEARCH("BAJO",L322)))</formula>
    </cfRule>
  </conditionalFormatting>
  <conditionalFormatting sqref="P344:P355">
    <cfRule type="containsText" dxfId="110" priority="97" operator="containsText" text="MUY BAJO">
      <formula>NOT(ISERROR(SEARCH("MUY BAJO",P344)))</formula>
    </cfRule>
    <cfRule type="containsText" dxfId="109" priority="98" operator="containsText" text="MUY ALTO">
      <formula>NOT(ISERROR(SEARCH("MUY ALTO",P344)))</formula>
    </cfRule>
    <cfRule type="containsText" dxfId="108" priority="99" operator="containsText" text="ALTO">
      <formula>NOT(ISERROR(SEARCH("ALTO",P344)))</formula>
    </cfRule>
    <cfRule type="containsText" dxfId="107" priority="100" operator="containsText" text="MEDIO">
      <formula>NOT(ISERROR(SEARCH("MEDIO",P344)))</formula>
    </cfRule>
    <cfRule type="containsText" dxfId="106" priority="101" operator="containsText" text="BAJO">
      <formula>NOT(ISERROR(SEARCH("BAJO",P344)))</formula>
    </cfRule>
  </conditionalFormatting>
  <conditionalFormatting sqref="N344:N355">
    <cfRule type="containsText" dxfId="105" priority="107" operator="containsText" text="MUY BAJO">
      <formula>NOT(ISERROR(SEARCH("MUY BAJO",N344)))</formula>
    </cfRule>
    <cfRule type="containsText" dxfId="104" priority="108" operator="containsText" text="MUY ALTO">
      <formula>NOT(ISERROR(SEARCH("MUY ALTO",N344)))</formula>
    </cfRule>
    <cfRule type="containsText" dxfId="103" priority="109" operator="containsText" text="ALTO">
      <formula>NOT(ISERROR(SEARCH("ALTO",N344)))</formula>
    </cfRule>
    <cfRule type="containsText" dxfId="102" priority="110" operator="containsText" text="MEDIO">
      <formula>NOT(ISERROR(SEARCH("MEDIO",N344)))</formula>
    </cfRule>
    <cfRule type="containsText" dxfId="101" priority="111" operator="containsText" text="BAJO">
      <formula>NOT(ISERROR(SEARCH("BAJO",N344)))</formula>
    </cfRule>
  </conditionalFormatting>
  <conditionalFormatting sqref="L344:L355">
    <cfRule type="containsText" dxfId="100" priority="102" operator="containsText" text="MUY BAJO">
      <formula>NOT(ISERROR(SEARCH("MUY BAJO",L344)))</formula>
    </cfRule>
    <cfRule type="containsText" dxfId="99" priority="103" operator="containsText" text="MUY ALTO">
      <formula>NOT(ISERROR(SEARCH("MUY ALTO",L344)))</formula>
    </cfRule>
    <cfRule type="containsText" dxfId="98" priority="104" operator="containsText" text="ALTO">
      <formula>NOT(ISERROR(SEARCH("ALTO",L344)))</formula>
    </cfRule>
    <cfRule type="containsText" dxfId="97" priority="105" operator="containsText" text="MEDIO">
      <formula>NOT(ISERROR(SEARCH("MEDIO",L344)))</formula>
    </cfRule>
    <cfRule type="containsText" dxfId="96" priority="106" operator="containsText" text="BAJO">
      <formula>NOT(ISERROR(SEARCH("BAJO",L344)))</formula>
    </cfRule>
  </conditionalFormatting>
  <conditionalFormatting sqref="P357:P396">
    <cfRule type="containsText" dxfId="95" priority="82" operator="containsText" text="MUY BAJO">
      <formula>NOT(ISERROR(SEARCH("MUY BAJO",P357)))</formula>
    </cfRule>
    <cfRule type="containsText" dxfId="94" priority="83" operator="containsText" text="MUY ALTO">
      <formula>NOT(ISERROR(SEARCH("MUY ALTO",P357)))</formula>
    </cfRule>
    <cfRule type="containsText" dxfId="93" priority="84" operator="containsText" text="ALTO">
      <formula>NOT(ISERROR(SEARCH("ALTO",P357)))</formula>
    </cfRule>
    <cfRule type="containsText" dxfId="92" priority="85" operator="containsText" text="MEDIO">
      <formula>NOT(ISERROR(SEARCH("MEDIO",P357)))</formula>
    </cfRule>
    <cfRule type="containsText" dxfId="91" priority="86" operator="containsText" text="BAJO">
      <formula>NOT(ISERROR(SEARCH("BAJO",P357)))</formula>
    </cfRule>
  </conditionalFormatting>
  <conditionalFormatting sqref="N357:N396">
    <cfRule type="containsText" dxfId="90" priority="92" operator="containsText" text="MUY BAJO">
      <formula>NOT(ISERROR(SEARCH("MUY BAJO",N357)))</formula>
    </cfRule>
    <cfRule type="containsText" dxfId="89" priority="93" operator="containsText" text="MUY ALTO">
      <formula>NOT(ISERROR(SEARCH("MUY ALTO",N357)))</formula>
    </cfRule>
    <cfRule type="containsText" dxfId="88" priority="94" operator="containsText" text="ALTO">
      <formula>NOT(ISERROR(SEARCH("ALTO",N357)))</formula>
    </cfRule>
    <cfRule type="containsText" dxfId="87" priority="95" operator="containsText" text="MEDIO">
      <formula>NOT(ISERROR(SEARCH("MEDIO",N357)))</formula>
    </cfRule>
    <cfRule type="containsText" dxfId="86" priority="96" operator="containsText" text="BAJO">
      <formula>NOT(ISERROR(SEARCH("BAJO",N357)))</formula>
    </cfRule>
  </conditionalFormatting>
  <conditionalFormatting sqref="L357:L396">
    <cfRule type="containsText" dxfId="85" priority="87" operator="containsText" text="MUY BAJO">
      <formula>NOT(ISERROR(SEARCH("MUY BAJO",L357)))</formula>
    </cfRule>
    <cfRule type="containsText" dxfId="84" priority="88" operator="containsText" text="MUY ALTO">
      <formula>NOT(ISERROR(SEARCH("MUY ALTO",L357)))</formula>
    </cfRule>
    <cfRule type="containsText" dxfId="83" priority="89" operator="containsText" text="ALTO">
      <formula>NOT(ISERROR(SEARCH("ALTO",L357)))</formula>
    </cfRule>
    <cfRule type="containsText" dxfId="82" priority="90" operator="containsText" text="MEDIO">
      <formula>NOT(ISERROR(SEARCH("MEDIO",L357)))</formula>
    </cfRule>
    <cfRule type="containsText" dxfId="81" priority="91" operator="containsText" text="BAJO">
      <formula>NOT(ISERROR(SEARCH("BAJO",L357)))</formula>
    </cfRule>
  </conditionalFormatting>
  <conditionalFormatting sqref="P398:P405">
    <cfRule type="containsText" dxfId="80" priority="67" operator="containsText" text="MUY BAJO">
      <formula>NOT(ISERROR(SEARCH("MUY BAJO",P398)))</formula>
    </cfRule>
    <cfRule type="containsText" dxfId="79" priority="68" operator="containsText" text="MUY ALTO">
      <formula>NOT(ISERROR(SEARCH("MUY ALTO",P398)))</formula>
    </cfRule>
    <cfRule type="containsText" dxfId="78" priority="69" operator="containsText" text="ALTO">
      <formula>NOT(ISERROR(SEARCH("ALTO",P398)))</formula>
    </cfRule>
    <cfRule type="containsText" dxfId="77" priority="70" operator="containsText" text="MEDIO">
      <formula>NOT(ISERROR(SEARCH("MEDIO",P398)))</formula>
    </cfRule>
    <cfRule type="containsText" dxfId="76" priority="71" operator="containsText" text="BAJO">
      <formula>NOT(ISERROR(SEARCH("BAJO",P398)))</formula>
    </cfRule>
  </conditionalFormatting>
  <conditionalFormatting sqref="N398:N405">
    <cfRule type="containsText" dxfId="75" priority="77" operator="containsText" text="MUY BAJO">
      <formula>NOT(ISERROR(SEARCH("MUY BAJO",N398)))</formula>
    </cfRule>
    <cfRule type="containsText" dxfId="74" priority="78" operator="containsText" text="MUY ALTO">
      <formula>NOT(ISERROR(SEARCH("MUY ALTO",N398)))</formula>
    </cfRule>
    <cfRule type="containsText" dxfId="73" priority="79" operator="containsText" text="ALTO">
      <formula>NOT(ISERROR(SEARCH("ALTO",N398)))</formula>
    </cfRule>
    <cfRule type="containsText" dxfId="72" priority="80" operator="containsText" text="MEDIO">
      <formula>NOT(ISERROR(SEARCH("MEDIO",N398)))</formula>
    </cfRule>
    <cfRule type="containsText" dxfId="71" priority="81" operator="containsText" text="BAJO">
      <formula>NOT(ISERROR(SEARCH("BAJO",N398)))</formula>
    </cfRule>
  </conditionalFormatting>
  <conditionalFormatting sqref="L398:L405">
    <cfRule type="containsText" dxfId="70" priority="72" operator="containsText" text="MUY BAJO">
      <formula>NOT(ISERROR(SEARCH("MUY BAJO",L398)))</formula>
    </cfRule>
    <cfRule type="containsText" dxfId="69" priority="73" operator="containsText" text="MUY ALTO">
      <formula>NOT(ISERROR(SEARCH("MUY ALTO",L398)))</formula>
    </cfRule>
    <cfRule type="containsText" dxfId="68" priority="74" operator="containsText" text="ALTO">
      <formula>NOT(ISERROR(SEARCH("ALTO",L398)))</formula>
    </cfRule>
    <cfRule type="containsText" dxfId="67" priority="75" operator="containsText" text="MEDIO">
      <formula>NOT(ISERROR(SEARCH("MEDIO",L398)))</formula>
    </cfRule>
    <cfRule type="containsText" dxfId="66" priority="76" operator="containsText" text="BAJO">
      <formula>NOT(ISERROR(SEARCH("BAJO",L398)))</formula>
    </cfRule>
  </conditionalFormatting>
  <conditionalFormatting sqref="P407:P422">
    <cfRule type="containsText" dxfId="65" priority="52" operator="containsText" text="MUY BAJO">
      <formula>NOT(ISERROR(SEARCH("MUY BAJO",P407)))</formula>
    </cfRule>
    <cfRule type="containsText" dxfId="64" priority="53" operator="containsText" text="MUY ALTO">
      <formula>NOT(ISERROR(SEARCH("MUY ALTO",P407)))</formula>
    </cfRule>
    <cfRule type="containsText" dxfId="63" priority="54" operator="containsText" text="ALTO">
      <formula>NOT(ISERROR(SEARCH("ALTO",P407)))</formula>
    </cfRule>
    <cfRule type="containsText" dxfId="62" priority="55" operator="containsText" text="MEDIO">
      <formula>NOT(ISERROR(SEARCH("MEDIO",P407)))</formula>
    </cfRule>
    <cfRule type="containsText" dxfId="61" priority="56" operator="containsText" text="BAJO">
      <formula>NOT(ISERROR(SEARCH("BAJO",P407)))</formula>
    </cfRule>
  </conditionalFormatting>
  <conditionalFormatting sqref="N407:N422">
    <cfRule type="containsText" dxfId="60" priority="62" operator="containsText" text="MUY BAJO">
      <formula>NOT(ISERROR(SEARCH("MUY BAJO",N407)))</formula>
    </cfRule>
    <cfRule type="containsText" dxfId="59" priority="63" operator="containsText" text="MUY ALTO">
      <formula>NOT(ISERROR(SEARCH("MUY ALTO",N407)))</formula>
    </cfRule>
    <cfRule type="containsText" dxfId="58" priority="64" operator="containsText" text="ALTO">
      <formula>NOT(ISERROR(SEARCH("ALTO",N407)))</formula>
    </cfRule>
    <cfRule type="containsText" dxfId="57" priority="65" operator="containsText" text="MEDIO">
      <formula>NOT(ISERROR(SEARCH("MEDIO",N407)))</formula>
    </cfRule>
    <cfRule type="containsText" dxfId="56" priority="66" operator="containsText" text="BAJO">
      <formula>NOT(ISERROR(SEARCH("BAJO",N407)))</formula>
    </cfRule>
  </conditionalFormatting>
  <conditionalFormatting sqref="L407:L422">
    <cfRule type="containsText" dxfId="55" priority="57" operator="containsText" text="MUY BAJO">
      <formula>NOT(ISERROR(SEARCH("MUY BAJO",L407)))</formula>
    </cfRule>
    <cfRule type="containsText" dxfId="54" priority="58" operator="containsText" text="MUY ALTO">
      <formula>NOT(ISERROR(SEARCH("MUY ALTO",L407)))</formula>
    </cfRule>
    <cfRule type="containsText" dxfId="53" priority="59" operator="containsText" text="ALTO">
      <formula>NOT(ISERROR(SEARCH("ALTO",L407)))</formula>
    </cfRule>
    <cfRule type="containsText" dxfId="52" priority="60" operator="containsText" text="MEDIO">
      <formula>NOT(ISERROR(SEARCH("MEDIO",L407)))</formula>
    </cfRule>
    <cfRule type="containsText" dxfId="51" priority="61" operator="containsText" text="BAJO">
      <formula>NOT(ISERROR(SEARCH("BAJO",L407)))</formula>
    </cfRule>
  </conditionalFormatting>
  <conditionalFormatting sqref="P424:P425">
    <cfRule type="containsText" dxfId="50" priority="37" operator="containsText" text="MUY BAJO">
      <formula>NOT(ISERROR(SEARCH("MUY BAJO",P424)))</formula>
    </cfRule>
    <cfRule type="containsText" dxfId="49" priority="38" operator="containsText" text="MUY ALTO">
      <formula>NOT(ISERROR(SEARCH("MUY ALTO",P424)))</formula>
    </cfRule>
    <cfRule type="containsText" dxfId="48" priority="39" operator="containsText" text="ALTO">
      <formula>NOT(ISERROR(SEARCH("ALTO",P424)))</formula>
    </cfRule>
    <cfRule type="containsText" dxfId="47" priority="40" operator="containsText" text="MEDIO">
      <formula>NOT(ISERROR(SEARCH("MEDIO",P424)))</formula>
    </cfRule>
    <cfRule type="containsText" dxfId="46" priority="41" operator="containsText" text="BAJO">
      <formula>NOT(ISERROR(SEARCH("BAJO",P424)))</formula>
    </cfRule>
  </conditionalFormatting>
  <conditionalFormatting sqref="N424:N425">
    <cfRule type="containsText" dxfId="45" priority="47" operator="containsText" text="MUY BAJO">
      <formula>NOT(ISERROR(SEARCH("MUY BAJO",N424)))</formula>
    </cfRule>
    <cfRule type="containsText" dxfId="44" priority="48" operator="containsText" text="MUY ALTO">
      <formula>NOT(ISERROR(SEARCH("MUY ALTO",N424)))</formula>
    </cfRule>
    <cfRule type="containsText" dxfId="43" priority="49" operator="containsText" text="ALTO">
      <formula>NOT(ISERROR(SEARCH("ALTO",N424)))</formula>
    </cfRule>
    <cfRule type="containsText" dxfId="42" priority="50" operator="containsText" text="MEDIO">
      <formula>NOT(ISERROR(SEARCH("MEDIO",N424)))</formula>
    </cfRule>
    <cfRule type="containsText" dxfId="41" priority="51" operator="containsText" text="BAJO">
      <formula>NOT(ISERROR(SEARCH("BAJO",N424)))</formula>
    </cfRule>
  </conditionalFormatting>
  <conditionalFormatting sqref="L424:L425">
    <cfRule type="containsText" dxfId="40" priority="42" operator="containsText" text="MUY BAJO">
      <formula>NOT(ISERROR(SEARCH("MUY BAJO",L424)))</formula>
    </cfRule>
    <cfRule type="containsText" dxfId="39" priority="43" operator="containsText" text="MUY ALTO">
      <formula>NOT(ISERROR(SEARCH("MUY ALTO",L424)))</formula>
    </cfRule>
    <cfRule type="containsText" dxfId="38" priority="44" operator="containsText" text="ALTO">
      <formula>NOT(ISERROR(SEARCH("ALTO",L424)))</formula>
    </cfRule>
    <cfRule type="containsText" dxfId="37" priority="45" operator="containsText" text="MEDIO">
      <formula>NOT(ISERROR(SEARCH("MEDIO",L424)))</formula>
    </cfRule>
    <cfRule type="containsText" dxfId="36" priority="46" operator="containsText" text="BAJO">
      <formula>NOT(ISERROR(SEARCH("BAJO",L424)))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T1 PDI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Usco</cp:lastModifiedBy>
  <dcterms:created xsi:type="dcterms:W3CDTF">2022-06-02T07:32:22Z</dcterms:created>
  <dcterms:modified xsi:type="dcterms:W3CDTF">2022-07-08T14:25:54Z</dcterms:modified>
</cp:coreProperties>
</file>